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166925"/>
  <mc:AlternateContent xmlns:mc="http://schemas.openxmlformats.org/markup-compatibility/2006">
    <mc:Choice Requires="x15">
      <x15ac:absPath xmlns:x15ac="http://schemas.microsoft.com/office/spreadsheetml/2010/11/ac" url="https://montanahealthcarefoun-my.sharepoint.com/personal/melinda_buchheit_mthcf_org/Documents/"/>
    </mc:Choice>
  </mc:AlternateContent>
  <xr:revisionPtr revIDLastSave="0" documentId="8_{8BB074ED-F1AE-0449-87B6-F82AAF594682}" xr6:coauthVersionLast="47" xr6:coauthVersionMax="47" xr10:uidLastSave="{00000000-0000-0000-0000-000000000000}"/>
  <bookViews>
    <workbookView xWindow="0" yWindow="500" windowWidth="33600" windowHeight="18800" xr2:uid="{B35C0079-C9E5-457D-B846-5FA7D574DD73}"/>
  </bookViews>
  <sheets>
    <sheet name="COVER" sheetId="35" r:id="rId1"/>
    <sheet name="Index" sheetId="68" r:id="rId2"/>
    <sheet name="1" sheetId="64" r:id="rId3"/>
    <sheet name="2" sheetId="7" r:id="rId4"/>
    <sheet name="3" sheetId="67" r:id="rId5"/>
    <sheet name="4" sheetId="9" r:id="rId6"/>
    <sheet name="5" sheetId="13" r:id="rId7"/>
    <sheet name="6" sheetId="14" r:id="rId8"/>
    <sheet name="7" sheetId="57" r:id="rId9"/>
    <sheet name="8" sheetId="54" r:id="rId10"/>
    <sheet name="9" sheetId="15" r:id="rId11"/>
    <sheet name="10" sheetId="65" r:id="rId12"/>
    <sheet name="11" sheetId="16" r:id="rId13"/>
    <sheet name="12" sheetId="18" r:id="rId14"/>
    <sheet name="13" sheetId="19" r:id="rId15"/>
    <sheet name="14" sheetId="66" r:id="rId16"/>
    <sheet name="15" sheetId="20" r:id="rId17"/>
    <sheet name="16" sheetId="25" r:id="rId18"/>
    <sheet name="17" sheetId="31" r:id="rId19"/>
    <sheet name="18" sheetId="32" r:id="rId20"/>
    <sheet name="19" sheetId="43" r:id="rId21"/>
    <sheet name="20" sheetId="44" r:id="rId22"/>
    <sheet name="21" sheetId="45" r:id="rId23"/>
    <sheet name="22" sheetId="62" r:id="rId24"/>
    <sheet name="23" sheetId="63" r:id="rId25"/>
    <sheet name="24" sheetId="27" r:id="rId26"/>
    <sheet name="25" sheetId="36" r:id="rId27"/>
    <sheet name="26" sheetId="47" r:id="rId28"/>
    <sheet name="27" sheetId="33" r:id="rId29"/>
    <sheet name="28" sheetId="29" r:id="rId30"/>
  </sheets>
  <externalReferences>
    <externalReference r:id="rId31"/>
  </externalReferences>
  <definedNames>
    <definedName name="A23a">#REF!</definedName>
    <definedName name="Oneset" localSheetId="12">#REF!</definedName>
    <definedName name="Oneset" localSheetId="13">#REF!</definedName>
    <definedName name="Oneset" localSheetId="14">#REF!</definedName>
    <definedName name="Oneset" localSheetId="15">#REF!</definedName>
    <definedName name="Oneset" localSheetId="16">#REF!</definedName>
    <definedName name="Oneset" localSheetId="17">#REF!</definedName>
    <definedName name="Oneset" localSheetId="18">#REF!</definedName>
    <definedName name="Oneset" localSheetId="19">#REF!</definedName>
    <definedName name="Oneset" localSheetId="20">#REF!</definedName>
    <definedName name="Oneset" localSheetId="21">#REF!</definedName>
    <definedName name="Oneset" localSheetId="22">#REF!</definedName>
    <definedName name="Oneset" localSheetId="23">#REF!</definedName>
    <definedName name="Oneset" localSheetId="24">#REF!</definedName>
    <definedName name="Oneset" localSheetId="25">#REF!</definedName>
    <definedName name="Oneset" localSheetId="26">#REF!</definedName>
    <definedName name="Oneset" localSheetId="27">#REF!</definedName>
    <definedName name="Oneset" localSheetId="28">#REF!</definedName>
    <definedName name="Oneset" localSheetId="29">#REF!</definedName>
    <definedName name="Oneset" localSheetId="4">#REF!</definedName>
    <definedName name="Oneset" localSheetId="5">#REF!</definedName>
    <definedName name="Oneset" localSheetId="6">#REF!</definedName>
    <definedName name="Oneset" localSheetId="7">#REF!</definedName>
    <definedName name="Oneset" localSheetId="8">#REF!</definedName>
    <definedName name="Oneset" localSheetId="9">#REF!</definedName>
    <definedName name="Oneset" localSheetId="10">#REF!</definedName>
    <definedName name="Oneset">#REF!</definedName>
    <definedName name="PrevData">[1]Prev2019_countServices!$A$1:$G$121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4" i="20" l="1"/>
  <c r="D19" i="20"/>
  <c r="C17" i="20"/>
  <c r="J10" i="31" l="1"/>
  <c r="J10" i="62" l="1"/>
  <c r="E10" i="62"/>
  <c r="F11" i="62"/>
  <c r="H12" i="63"/>
  <c r="G10" i="63"/>
  <c r="D11" i="47" l="1"/>
  <c r="E11" i="47"/>
  <c r="F11" i="47"/>
  <c r="G11" i="47"/>
  <c r="H11" i="47"/>
  <c r="C11" i="47"/>
  <c r="D10" i="33"/>
  <c r="E10" i="33"/>
  <c r="F10" i="33"/>
  <c r="G10" i="33"/>
  <c r="H10" i="33"/>
  <c r="I10" i="33"/>
  <c r="J10" i="33"/>
  <c r="K10" i="33"/>
  <c r="L10" i="33"/>
  <c r="M10" i="33"/>
  <c r="N10" i="33"/>
  <c r="E27" i="19"/>
  <c r="G20" i="18"/>
  <c r="F20" i="18"/>
  <c r="E20" i="18"/>
  <c r="D20" i="18"/>
  <c r="C20" i="18"/>
  <c r="E27" i="16"/>
  <c r="D27" i="16"/>
  <c r="C27" i="16"/>
  <c r="E26" i="16"/>
  <c r="D26" i="16"/>
  <c r="C26" i="16"/>
  <c r="H53" i="15" l="1"/>
  <c r="H54" i="15" s="1"/>
  <c r="G53" i="15"/>
  <c r="G54" i="15" s="1"/>
  <c r="F53" i="15"/>
  <c r="F54" i="15" s="1"/>
  <c r="E53" i="15"/>
  <c r="E54" i="15" s="1"/>
  <c r="D53" i="15"/>
  <c r="D54" i="15" s="1"/>
  <c r="C53" i="15"/>
  <c r="C54" i="15" s="1"/>
  <c r="H48" i="15"/>
  <c r="H49" i="15" s="1"/>
  <c r="G48" i="15"/>
  <c r="G49" i="15" s="1"/>
  <c r="F48" i="15"/>
  <c r="F49" i="15" s="1"/>
  <c r="E48" i="15"/>
  <c r="E49" i="15" s="1"/>
  <c r="D48" i="15"/>
  <c r="D49" i="15" s="1"/>
  <c r="C48" i="15"/>
  <c r="C49" i="15" s="1"/>
  <c r="D43" i="15"/>
  <c r="D44" i="15" s="1"/>
  <c r="E43" i="15"/>
  <c r="E44" i="15" s="1"/>
  <c r="F43" i="15"/>
  <c r="F44" i="15" s="1"/>
  <c r="G43" i="15"/>
  <c r="G44" i="15" s="1"/>
  <c r="H43" i="15"/>
  <c r="H44" i="15" s="1"/>
  <c r="C43" i="15"/>
  <c r="C44" i="15" s="1"/>
  <c r="D38" i="15"/>
  <c r="D39" i="15" s="1"/>
  <c r="E38" i="15"/>
  <c r="E39" i="15" s="1"/>
  <c r="F38" i="15"/>
  <c r="F39" i="15" s="1"/>
  <c r="G38" i="15"/>
  <c r="G39" i="15" s="1"/>
  <c r="H38" i="15"/>
  <c r="H39" i="15" s="1"/>
  <c r="C38" i="15"/>
  <c r="C39" i="15" s="1"/>
  <c r="AG30" i="15"/>
  <c r="AG31" i="15" s="1"/>
  <c r="AH30" i="15"/>
  <c r="AH31" i="15" s="1"/>
  <c r="AI30" i="15"/>
  <c r="AI31" i="15" s="1"/>
  <c r="AJ30" i="15"/>
  <c r="AJ31" i="15" s="1"/>
  <c r="AK30" i="15"/>
  <c r="AK31" i="15" s="1"/>
  <c r="AL30" i="15"/>
  <c r="AL31" i="15" s="1"/>
  <c r="AM30" i="15"/>
  <c r="AM31" i="15" s="1"/>
  <c r="AN30" i="15"/>
  <c r="AN31" i="15" s="1"/>
  <c r="AO30" i="15"/>
  <c r="AO31" i="15" s="1"/>
  <c r="AP30" i="15"/>
  <c r="AP31" i="15" s="1"/>
  <c r="AQ30" i="15"/>
  <c r="AQ31" i="15" s="1"/>
  <c r="AR30" i="15"/>
  <c r="AR31" i="15" s="1"/>
  <c r="AG25" i="15"/>
  <c r="AG26" i="15" s="1"/>
  <c r="AH25" i="15"/>
  <c r="AH26" i="15" s="1"/>
  <c r="AI25" i="15"/>
  <c r="AI26" i="15" s="1"/>
  <c r="AJ25" i="15"/>
  <c r="AJ26" i="15" s="1"/>
  <c r="AK25" i="15"/>
  <c r="AK26" i="15" s="1"/>
  <c r="AL25" i="15"/>
  <c r="AL26" i="15" s="1"/>
  <c r="AM25" i="15"/>
  <c r="AM26" i="15" s="1"/>
  <c r="AN25" i="15"/>
  <c r="AN26" i="15" s="1"/>
  <c r="AO25" i="15"/>
  <c r="AO26" i="15" s="1"/>
  <c r="AP25" i="15"/>
  <c r="AP26" i="15" s="1"/>
  <c r="AQ25" i="15"/>
  <c r="AQ26" i="15" s="1"/>
  <c r="AR25" i="15"/>
  <c r="AR26" i="15" s="1"/>
  <c r="AG20" i="15"/>
  <c r="AG21" i="15" s="1"/>
  <c r="AH20" i="15"/>
  <c r="AH21" i="15" s="1"/>
  <c r="AI20" i="15"/>
  <c r="AI21" i="15" s="1"/>
  <c r="AJ20" i="15"/>
  <c r="AJ21" i="15" s="1"/>
  <c r="AK20" i="15"/>
  <c r="AK21" i="15" s="1"/>
  <c r="AL20" i="15"/>
  <c r="AL21" i="15" s="1"/>
  <c r="AM20" i="15"/>
  <c r="AM21" i="15" s="1"/>
  <c r="AN20" i="15"/>
  <c r="AN21" i="15" s="1"/>
  <c r="AO20" i="15"/>
  <c r="AO21" i="15" s="1"/>
  <c r="AP20" i="15"/>
  <c r="AP21" i="15" s="1"/>
  <c r="AQ20" i="15"/>
  <c r="AQ21" i="15" s="1"/>
  <c r="AR20" i="15"/>
  <c r="AR21" i="15" s="1"/>
  <c r="C12" i="15"/>
  <c r="F12" i="15"/>
  <c r="E12" i="15"/>
  <c r="D12" i="15"/>
  <c r="AF30" i="15"/>
  <c r="AF31" i="15" s="1"/>
  <c r="AE30" i="15"/>
  <c r="AE31" i="15" s="1"/>
  <c r="AD30" i="15"/>
  <c r="AD31" i="15" s="1"/>
  <c r="AC30" i="15"/>
  <c r="AC31" i="15" s="1"/>
  <c r="AB30" i="15"/>
  <c r="AB31" i="15" s="1"/>
  <c r="AA30" i="15"/>
  <c r="AA31" i="15" s="1"/>
  <c r="Z30" i="15"/>
  <c r="Z31" i="15" s="1"/>
  <c r="Y30" i="15"/>
  <c r="Y31" i="15" s="1"/>
  <c r="X30" i="15"/>
  <c r="X31" i="15" s="1"/>
  <c r="W30" i="15"/>
  <c r="W31" i="15" s="1"/>
  <c r="V30" i="15"/>
  <c r="V31" i="15" s="1"/>
  <c r="U30" i="15"/>
  <c r="U31" i="15" s="1"/>
  <c r="T30" i="15"/>
  <c r="T31" i="15" s="1"/>
  <c r="S30" i="15"/>
  <c r="S31" i="15" s="1"/>
  <c r="R30" i="15"/>
  <c r="R31" i="15" s="1"/>
  <c r="Q30" i="15"/>
  <c r="Q31" i="15" s="1"/>
  <c r="P30" i="15"/>
  <c r="P31" i="15" s="1"/>
  <c r="O30" i="15"/>
  <c r="O31" i="15" s="1"/>
  <c r="N30" i="15"/>
  <c r="N31" i="15" s="1"/>
  <c r="M30" i="15"/>
  <c r="M31" i="15" s="1"/>
  <c r="L30" i="15"/>
  <c r="L31" i="15" s="1"/>
  <c r="K30" i="15"/>
  <c r="K31" i="15" s="1"/>
  <c r="J30" i="15"/>
  <c r="J31" i="15" s="1"/>
  <c r="I30" i="15"/>
  <c r="I31" i="15" s="1"/>
  <c r="H30" i="15"/>
  <c r="H31" i="15" s="1"/>
  <c r="G30" i="15"/>
  <c r="G31" i="15" s="1"/>
  <c r="F30" i="15"/>
  <c r="F31" i="15" s="1"/>
  <c r="E30" i="15"/>
  <c r="E31" i="15" s="1"/>
  <c r="D30" i="15"/>
  <c r="D31" i="15" s="1"/>
  <c r="C30" i="15"/>
  <c r="C31" i="15" s="1"/>
  <c r="I11" i="54"/>
  <c r="I12" i="54"/>
  <c r="I13" i="54"/>
  <c r="I14" i="54"/>
  <c r="I15" i="54"/>
  <c r="I16" i="54"/>
  <c r="I10" i="54"/>
  <c r="G16" i="54"/>
  <c r="G15" i="54"/>
  <c r="G14" i="54"/>
  <c r="G13" i="54"/>
  <c r="G12" i="54"/>
  <c r="G11" i="54"/>
  <c r="G10" i="54"/>
  <c r="H16" i="54"/>
  <c r="H15" i="54"/>
  <c r="H14" i="54"/>
  <c r="H13" i="54"/>
  <c r="H12" i="54"/>
  <c r="H11" i="54"/>
  <c r="H10" i="54"/>
  <c r="H70" i="14" l="1"/>
  <c r="H52" i="14"/>
  <c r="H28" i="14"/>
  <c r="H34" i="14"/>
  <c r="H16" i="14"/>
  <c r="H46" i="14"/>
  <c r="H48" i="14"/>
  <c r="H49" i="14"/>
  <c r="H50" i="14"/>
  <c r="H51" i="14"/>
  <c r="H53" i="14"/>
  <c r="H54" i="14"/>
  <c r="H55" i="14"/>
  <c r="H56" i="14"/>
  <c r="H57" i="14"/>
  <c r="H58" i="14"/>
  <c r="H59" i="14"/>
  <c r="H10" i="14"/>
  <c r="H30" i="14"/>
  <c r="H23" i="14"/>
  <c r="H22" i="14"/>
  <c r="H21" i="14"/>
  <c r="H20" i="14"/>
  <c r="H19" i="14"/>
  <c r="H18" i="14"/>
  <c r="H17" i="14"/>
  <c r="H15" i="14"/>
  <c r="H14" i="14"/>
  <c r="H13" i="14"/>
  <c r="H12" i="14"/>
  <c r="E28" i="67"/>
  <c r="D28" i="67"/>
  <c r="C28" i="67"/>
  <c r="F27" i="67"/>
  <c r="E23" i="67"/>
  <c r="D23" i="67"/>
  <c r="C23" i="67"/>
  <c r="J20" i="67"/>
  <c r="C18" i="67"/>
  <c r="I16" i="67"/>
  <c r="C16" i="67"/>
  <c r="I15" i="67"/>
  <c r="I14" i="67"/>
  <c r="I13" i="67"/>
  <c r="F13" i="67"/>
  <c r="F18" i="67" s="1"/>
  <c r="I12" i="67"/>
  <c r="F12" i="67"/>
  <c r="F22" i="67" s="1"/>
  <c r="J11" i="67"/>
  <c r="E11" i="67"/>
  <c r="E17" i="67" s="1"/>
  <c r="D11" i="67"/>
  <c r="F11" i="67" s="1"/>
  <c r="C11" i="67"/>
  <c r="C17" i="67" s="1"/>
  <c r="J20" i="65"/>
  <c r="I20" i="65"/>
  <c r="H20" i="65"/>
  <c r="G20" i="65"/>
  <c r="F20" i="65"/>
  <c r="E20" i="65"/>
  <c r="D20" i="65"/>
  <c r="C20" i="65"/>
  <c r="J19" i="65"/>
  <c r="I19" i="65"/>
  <c r="H19" i="65"/>
  <c r="G19" i="65"/>
  <c r="F19" i="65"/>
  <c r="E19" i="65"/>
  <c r="D19" i="65"/>
  <c r="C19" i="65"/>
  <c r="K14" i="65"/>
  <c r="J10" i="65"/>
  <c r="J14" i="65" s="1"/>
  <c r="I10" i="65"/>
  <c r="I14" i="65" s="1"/>
  <c r="H10" i="65"/>
  <c r="H14" i="65" s="1"/>
  <c r="G10" i="65"/>
  <c r="G14" i="65" s="1"/>
  <c r="F10" i="65"/>
  <c r="F14" i="65" s="1"/>
  <c r="E10" i="65"/>
  <c r="E14" i="65" s="1"/>
  <c r="D10" i="65"/>
  <c r="D14" i="65" s="1"/>
  <c r="C10" i="65"/>
  <c r="C14" i="65" s="1"/>
  <c r="C68" i="9"/>
  <c r="C11" i="9" s="1"/>
  <c r="E11" i="9" s="1"/>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E28" i="9"/>
  <c r="E27" i="9"/>
  <c r="E26" i="9"/>
  <c r="E25" i="9"/>
  <c r="E24" i="9"/>
  <c r="E23" i="9"/>
  <c r="E22" i="9"/>
  <c r="E21" i="9"/>
  <c r="E20" i="9"/>
  <c r="E19" i="9"/>
  <c r="E18" i="9"/>
  <c r="E17" i="9"/>
  <c r="E16" i="9"/>
  <c r="E15" i="9"/>
  <c r="E14" i="9"/>
  <c r="E13" i="9"/>
  <c r="E12" i="9"/>
  <c r="F16" i="67" l="1"/>
  <c r="F17" i="67"/>
  <c r="C21" i="67"/>
  <c r="E21" i="67"/>
  <c r="D16" i="67"/>
  <c r="F23" i="67"/>
  <c r="D21" i="67"/>
  <c r="E16" i="67"/>
  <c r="D18" i="67"/>
  <c r="C22" i="67"/>
  <c r="D17" i="67"/>
  <c r="E18" i="67"/>
  <c r="D22" i="67"/>
  <c r="E22" i="67"/>
  <c r="F21" i="67" l="1"/>
  <c r="P10" i="7" l="1"/>
  <c r="P11" i="7"/>
  <c r="P12" i="7"/>
  <c r="P13" i="7"/>
  <c r="P9" i="7"/>
  <c r="O10" i="7"/>
  <c r="O11" i="7"/>
  <c r="O12" i="7"/>
  <c r="O13" i="7"/>
  <c r="O9" i="7"/>
  <c r="D11" i="64"/>
  <c r="D12" i="64"/>
  <c r="D13" i="64"/>
  <c r="D14" i="64"/>
  <c r="D10" i="64"/>
  <c r="C9" i="64"/>
  <c r="C13" i="64"/>
  <c r="E10" i="63" l="1"/>
  <c r="D10" i="63"/>
  <c r="C10" i="63"/>
  <c r="G12" i="63"/>
  <c r="H11" i="63"/>
  <c r="G11" i="63"/>
  <c r="C10" i="62"/>
  <c r="F16" i="62" s="1"/>
  <c r="D10" i="62"/>
  <c r="K16" i="62"/>
  <c r="K15" i="62"/>
  <c r="K14" i="62"/>
  <c r="K13" i="62"/>
  <c r="K12" i="62"/>
  <c r="K11" i="62"/>
  <c r="J16" i="62"/>
  <c r="J15" i="62"/>
  <c r="J14" i="62"/>
  <c r="J13" i="62"/>
  <c r="J12" i="62"/>
  <c r="J11" i="62"/>
  <c r="K10" i="62" l="1"/>
  <c r="H10" i="63"/>
  <c r="F12" i="62"/>
  <c r="F13" i="62"/>
  <c r="F14" i="62"/>
  <c r="F15" i="62"/>
  <c r="I10" i="31" l="1"/>
  <c r="C31" i="18" l="1"/>
  <c r="D11" i="27"/>
  <c r="C12" i="20"/>
  <c r="D13" i="20" s="1"/>
  <c r="AF25" i="15"/>
  <c r="AF26" i="15" s="1"/>
  <c r="AE25" i="15"/>
  <c r="AE26" i="15" s="1"/>
  <c r="AD25" i="15"/>
  <c r="AD26" i="15" s="1"/>
  <c r="AC25" i="15"/>
  <c r="AC26" i="15" s="1"/>
  <c r="AB25" i="15"/>
  <c r="AB26" i="15" s="1"/>
  <c r="AA25" i="15"/>
  <c r="AA26" i="15" s="1"/>
  <c r="Z25" i="15"/>
  <c r="Z26" i="15" s="1"/>
  <c r="Y25" i="15"/>
  <c r="Y26" i="15" s="1"/>
  <c r="X25" i="15"/>
  <c r="X26" i="15" s="1"/>
  <c r="W25" i="15"/>
  <c r="W26" i="15" s="1"/>
  <c r="V25" i="15"/>
  <c r="V26" i="15" s="1"/>
  <c r="U25" i="15"/>
  <c r="U26" i="15" s="1"/>
  <c r="T25" i="15"/>
  <c r="T26" i="15" s="1"/>
  <c r="S25" i="15"/>
  <c r="S26" i="15" s="1"/>
  <c r="R25" i="15"/>
  <c r="R26" i="15" s="1"/>
  <c r="Q25" i="15"/>
  <c r="Q26" i="15" s="1"/>
  <c r="P25" i="15"/>
  <c r="P26" i="15" s="1"/>
  <c r="O25" i="15"/>
  <c r="O26" i="15" s="1"/>
  <c r="N25" i="15"/>
  <c r="N26" i="15" s="1"/>
  <c r="M25" i="15"/>
  <c r="M26" i="15" s="1"/>
  <c r="L25" i="15"/>
  <c r="L26" i="15" s="1"/>
  <c r="K25" i="15"/>
  <c r="K26" i="15" s="1"/>
  <c r="J25" i="15"/>
  <c r="J26" i="15" s="1"/>
  <c r="I25" i="15"/>
  <c r="I26" i="15" s="1"/>
  <c r="H25" i="15"/>
  <c r="H26" i="15" s="1"/>
  <c r="G25" i="15"/>
  <c r="G26" i="15" s="1"/>
  <c r="F25" i="15"/>
  <c r="F26" i="15" s="1"/>
  <c r="E25" i="15"/>
  <c r="E26" i="15" s="1"/>
  <c r="D25" i="15"/>
  <c r="D26" i="15" s="1"/>
  <c r="C25" i="15"/>
  <c r="C26" i="15" s="1"/>
  <c r="AF20" i="15"/>
  <c r="AF21" i="15" s="1"/>
  <c r="AE20" i="15"/>
  <c r="AE21" i="15" s="1"/>
  <c r="AD20" i="15"/>
  <c r="AD21" i="15" s="1"/>
  <c r="AC20" i="15"/>
  <c r="AC21" i="15" s="1"/>
  <c r="AB20" i="15"/>
  <c r="AB21" i="15" s="1"/>
  <c r="AA20" i="15"/>
  <c r="AA21" i="15" s="1"/>
  <c r="Z20" i="15"/>
  <c r="Z21" i="15" s="1"/>
  <c r="Y20" i="15"/>
  <c r="Y21" i="15" s="1"/>
  <c r="X20" i="15"/>
  <c r="X21" i="15" s="1"/>
  <c r="W20" i="15"/>
  <c r="W21" i="15" s="1"/>
  <c r="V20" i="15"/>
  <c r="V21" i="15" s="1"/>
  <c r="U20" i="15"/>
  <c r="U21" i="15" s="1"/>
  <c r="T20" i="15"/>
  <c r="T21" i="15" s="1"/>
  <c r="S20" i="15"/>
  <c r="S21" i="15" s="1"/>
  <c r="R20" i="15"/>
  <c r="R21" i="15" s="1"/>
  <c r="Q20" i="15"/>
  <c r="Q21" i="15" s="1"/>
  <c r="P20" i="15"/>
  <c r="P21" i="15" s="1"/>
  <c r="O20" i="15"/>
  <c r="O21" i="15" s="1"/>
  <c r="N20" i="15"/>
  <c r="N21" i="15" s="1"/>
  <c r="M20" i="15"/>
  <c r="M21" i="15" s="1"/>
  <c r="L20" i="15"/>
  <c r="L21" i="15" s="1"/>
  <c r="K20" i="15"/>
  <c r="K21" i="15" s="1"/>
  <c r="J20" i="15"/>
  <c r="J21" i="15" s="1"/>
  <c r="I20" i="15"/>
  <c r="I21" i="15" s="1"/>
  <c r="H20" i="15"/>
  <c r="H21" i="15" s="1"/>
  <c r="G20" i="15"/>
  <c r="G21" i="15" s="1"/>
  <c r="F20" i="15"/>
  <c r="F21" i="15" s="1"/>
  <c r="E20" i="15"/>
  <c r="E21" i="15" s="1"/>
  <c r="D20" i="15"/>
  <c r="D21" i="15" s="1"/>
  <c r="C20" i="15"/>
  <c r="C21" i="15" s="1"/>
  <c r="H64" i="14"/>
  <c r="H66" i="14"/>
  <c r="H67" i="14"/>
  <c r="H68" i="14"/>
  <c r="H69" i="14"/>
  <c r="H71" i="14"/>
  <c r="H72" i="14"/>
  <c r="H73" i="14"/>
  <c r="H74" i="14"/>
  <c r="H75" i="14"/>
  <c r="H76" i="14"/>
  <c r="H77" i="14"/>
  <c r="D14" i="20" l="1"/>
  <c r="D12" i="20" s="1"/>
  <c r="D18" i="20"/>
  <c r="D20" i="20"/>
  <c r="N13" i="7" l="1"/>
  <c r="D17" i="20"/>
  <c r="N12" i="7"/>
  <c r="N9" i="7"/>
  <c r="N10" i="7"/>
  <c r="N11" i="7"/>
  <c r="H10" i="31" l="1"/>
  <c r="G10" i="31"/>
  <c r="F10" i="31"/>
  <c r="E10" i="31"/>
  <c r="D10" i="31"/>
  <c r="C10" i="31"/>
  <c r="H41" i="14" l="1"/>
  <c r="H40" i="14"/>
  <c r="H39" i="14"/>
  <c r="H38" i="14"/>
  <c r="H37" i="14"/>
  <c r="H36" i="14"/>
  <c r="H35" i="14"/>
  <c r="H33" i="14"/>
  <c r="H32" i="14"/>
  <c r="H31" i="14"/>
  <c r="D31" i="18" l="1"/>
  <c r="E31" i="18"/>
  <c r="F31" i="18"/>
  <c r="G31" i="18"/>
  <c r="D9" i="18"/>
  <c r="E9" i="18"/>
  <c r="F9" i="18"/>
  <c r="G9" i="18"/>
  <c r="C9" i="18"/>
  <c r="E24" i="19" l="1"/>
  <c r="D24" i="19"/>
  <c r="C24" i="19"/>
  <c r="C9" i="19"/>
  <c r="C10" i="33" l="1"/>
  <c r="E9" i="19" l="1"/>
  <c r="D9" i="19"/>
  <c r="D10" i="27" l="1"/>
  <c r="G16" i="62"/>
  <c r="G11" i="62" l="1"/>
  <c r="G14" i="62"/>
  <c r="G13" i="62"/>
  <c r="G12" i="62"/>
  <c r="G15" i="62"/>
  <c r="D24" i="20"/>
</calcChain>
</file>

<file path=xl/sharedStrings.xml><?xml version="1.0" encoding="utf-8"?>
<sst xmlns="http://schemas.openxmlformats.org/spreadsheetml/2006/main" count="1047" uniqueCount="564">
  <si>
    <t>Medicaid in Montana</t>
  </si>
  <si>
    <t>DataBook</t>
  </si>
  <si>
    <t>Slide</t>
  </si>
  <si>
    <t>Title</t>
  </si>
  <si>
    <r>
      <t xml:space="preserve">Tab:  </t>
    </r>
    <r>
      <rPr>
        <sz val="11"/>
        <color theme="1"/>
        <rFont val="Calibri"/>
        <family val="2"/>
        <scheme val="minor"/>
      </rPr>
      <t>1</t>
    </r>
  </si>
  <si>
    <r>
      <t>Data Sources:</t>
    </r>
    <r>
      <rPr>
        <sz val="11"/>
        <color theme="1"/>
        <rFont val="Calibri"/>
        <family val="2"/>
        <scheme val="minor"/>
      </rPr>
      <t xml:space="preserve">  </t>
    </r>
  </si>
  <si>
    <t>DPHHS direct data request.</t>
  </si>
  <si>
    <t>Federal Funds</t>
  </si>
  <si>
    <t>Total</t>
  </si>
  <si>
    <t>Expansion</t>
  </si>
  <si>
    <t>Proportion</t>
  </si>
  <si>
    <t>Seniors</t>
  </si>
  <si>
    <t>Children</t>
  </si>
  <si>
    <t>Adults (Traditional)</t>
  </si>
  <si>
    <t>Adults (Expansion)</t>
  </si>
  <si>
    <t>Enrollment by Race and Gender</t>
  </si>
  <si>
    <t>White</t>
  </si>
  <si>
    <t>AI/AN*</t>
  </si>
  <si>
    <t>Other</t>
  </si>
  <si>
    <t>Enrollment by Geography</t>
  </si>
  <si>
    <t>Percent</t>
  </si>
  <si>
    <t>Female</t>
  </si>
  <si>
    <t>Isolated</t>
  </si>
  <si>
    <t>Male</t>
  </si>
  <si>
    <t>Small Rural</t>
  </si>
  <si>
    <t>Large Rural</t>
  </si>
  <si>
    <t>Enrollment as Pct Race</t>
  </si>
  <si>
    <t>Urban</t>
  </si>
  <si>
    <t>N/A</t>
  </si>
  <si>
    <t>Enrollment as Pct Gender</t>
  </si>
  <si>
    <t>Total (Pct Race/Ethnicity)</t>
  </si>
  <si>
    <t xml:space="preserve">“Census and Economic Information Center,” Montana Department of Commerce.  </t>
  </si>
  <si>
    <t>Medicaid</t>
  </si>
  <si>
    <t>County</t>
  </si>
  <si>
    <t>Population</t>
  </si>
  <si>
    <t>Unattributed/Out-of-State</t>
  </si>
  <si>
    <t>Glacier County</t>
  </si>
  <si>
    <t>Roosevelt County</t>
  </si>
  <si>
    <t>Big Horn County</t>
  </si>
  <si>
    <t>Rosebud County</t>
  </si>
  <si>
    <t>Pondera County</t>
  </si>
  <si>
    <t>Hill County</t>
  </si>
  <si>
    <t>Golden Valley County</t>
  </si>
  <si>
    <t>Blaine County</t>
  </si>
  <si>
    <t>Wheatland County</t>
  </si>
  <si>
    <t>Lake County</t>
  </si>
  <si>
    <t>Mineral County</t>
  </si>
  <si>
    <t>Lincoln County</t>
  </si>
  <si>
    <t>Meagher County</t>
  </si>
  <si>
    <t>Phillips County</t>
  </si>
  <si>
    <t>Sanders County</t>
  </si>
  <si>
    <t>Liberty County</t>
  </si>
  <si>
    <t>Musselshell County</t>
  </si>
  <si>
    <t>Silver Bow County</t>
  </si>
  <si>
    <t>Garfield County</t>
  </si>
  <si>
    <t>Toole County</t>
  </si>
  <si>
    <t>Teton County</t>
  </si>
  <si>
    <t>Deer Lodge County</t>
  </si>
  <si>
    <t>Flathead County</t>
  </si>
  <si>
    <t>Ravalli County</t>
  </si>
  <si>
    <t>Cascade County</t>
  </si>
  <si>
    <t>Custer County</t>
  </si>
  <si>
    <t>Yellowstone County</t>
  </si>
  <si>
    <t>Powell County</t>
  </si>
  <si>
    <t>Valley County</t>
  </si>
  <si>
    <t>Lewis and Clark County</t>
  </si>
  <si>
    <t>Fergus County</t>
  </si>
  <si>
    <t>Missoula County</t>
  </si>
  <si>
    <t>Treasure County</t>
  </si>
  <si>
    <t>Prairie County</t>
  </si>
  <si>
    <t>Beaverhead County</t>
  </si>
  <si>
    <t>Park County</t>
  </si>
  <si>
    <t>Carbon County</t>
  </si>
  <si>
    <t>Judith Basin County</t>
  </si>
  <si>
    <t>Dawson County</t>
  </si>
  <si>
    <t>Petroleum County</t>
  </si>
  <si>
    <t>Sheridan County</t>
  </si>
  <si>
    <t>Chouteau County</t>
  </si>
  <si>
    <t>Richland County</t>
  </si>
  <si>
    <t>Sweet Grass County</t>
  </si>
  <si>
    <t>Daniels County</t>
  </si>
  <si>
    <t>Granite County</t>
  </si>
  <si>
    <t>Jefferson County</t>
  </si>
  <si>
    <t>Stillwater County</t>
  </si>
  <si>
    <t>Broadwater County</t>
  </si>
  <si>
    <t>Fallon County</t>
  </si>
  <si>
    <t>McCone County</t>
  </si>
  <si>
    <t>Wibaux County</t>
  </si>
  <si>
    <t>Madison County</t>
  </si>
  <si>
    <t>Powder River County</t>
  </si>
  <si>
    <t>Gallatin County</t>
  </si>
  <si>
    <t>Carter County</t>
  </si>
  <si>
    <t>Disabled</t>
  </si>
  <si>
    <t>Unique Utilizers</t>
  </si>
  <si>
    <t>HCPCS</t>
  </si>
  <si>
    <t>Procedure Description</t>
  </si>
  <si>
    <t>Count</t>
  </si>
  <si>
    <t>G9008</t>
  </si>
  <si>
    <t>MCCD,PHYS COOR-CARE OVRSGHT</t>
  </si>
  <si>
    <t>D1206</t>
  </si>
  <si>
    <t>TOPICAL FLUORIDE VARNISH</t>
  </si>
  <si>
    <t>D0120</t>
  </si>
  <si>
    <t>99214</t>
  </si>
  <si>
    <t>Individuals with Disabilities</t>
  </si>
  <si>
    <r>
      <t>Tab:</t>
    </r>
    <r>
      <rPr>
        <sz val="11"/>
        <color theme="1"/>
        <rFont val="Calibri"/>
        <family val="2"/>
        <scheme val="minor"/>
      </rPr>
      <t xml:space="preserve">  11</t>
    </r>
  </si>
  <si>
    <t>Service</t>
  </si>
  <si>
    <t>Children  
(Medicaid Only)</t>
  </si>
  <si>
    <t>Adults
(Traditional)</t>
  </si>
  <si>
    <t>Adults
(Expansion)</t>
  </si>
  <si>
    <t>Preventive/Wellness Exams</t>
  </si>
  <si>
    <t>Physical and Behavioral Health Screenings </t>
  </si>
  <si>
    <t>Alcohol Abuse Screening</t>
  </si>
  <si>
    <t>Breast Cancer Screening</t>
  </si>
  <si>
    <t>Cervical Cancer Screening</t>
  </si>
  <si>
    <t>Cholesterol Screening</t>
  </si>
  <si>
    <t>Diabetes Screening</t>
  </si>
  <si>
    <t>Hepatitis B Screening</t>
  </si>
  <si>
    <t>Hepatitis C Screening</t>
  </si>
  <si>
    <t>STD Screening</t>
  </si>
  <si>
    <t>Tobacco Use Counseling &amp; Interventions</t>
  </si>
  <si>
    <t>Dental Services</t>
  </si>
  <si>
    <t>Vaccines</t>
  </si>
  <si>
    <t>Mental Health</t>
  </si>
  <si>
    <t>Physical Health</t>
  </si>
  <si>
    <t xml:space="preserve">Children 
(Non-Disabled) </t>
  </si>
  <si>
    <t xml:space="preserve">Adults 
(Traditional, Non-Disabled) </t>
  </si>
  <si>
    <t xml:space="preserve">Seniors 
(Non-Disabled) </t>
  </si>
  <si>
    <t>Adults Expansion</t>
  </si>
  <si>
    <t>Total Service Spending (w/ Member Link)</t>
  </si>
  <si>
    <t>+ CHIP Spending (est.)</t>
  </si>
  <si>
    <t>- Supplemental Hospital Payments</t>
  </si>
  <si>
    <t>Total Service Spending (Adjusted)</t>
  </si>
  <si>
    <t>Proportion Total</t>
  </si>
  <si>
    <t>Total Enrollment (w/ Spending Link, MMs)</t>
  </si>
  <si>
    <t>Total Enrollment (Persons, est.)</t>
  </si>
  <si>
    <t>+ CHIP Enrollment</t>
  </si>
  <si>
    <t>Total Enrollment (Adjusted)</t>
  </si>
  <si>
    <t xml:space="preserve">Children + Adults
(Non-Disabled) </t>
  </si>
  <si>
    <t>Spending</t>
  </si>
  <si>
    <t>Enrollment</t>
  </si>
  <si>
    <r>
      <t>Tab:</t>
    </r>
    <r>
      <rPr>
        <sz val="11"/>
        <color theme="1"/>
        <rFont val="Calibri"/>
        <family val="2"/>
        <scheme val="minor"/>
      </rPr>
      <t xml:space="preserve">  14</t>
    </r>
  </si>
  <si>
    <t>Hospitals &amp; Clinics</t>
  </si>
  <si>
    <t>Physician</t>
  </si>
  <si>
    <t>Pharmacy</t>
  </si>
  <si>
    <t>LTSS</t>
  </si>
  <si>
    <t>Behavioral Health</t>
  </si>
  <si>
    <t>IHS</t>
  </si>
  <si>
    <t>Dental</t>
  </si>
  <si>
    <t>All Other</t>
  </si>
  <si>
    <r>
      <t>Tab:</t>
    </r>
    <r>
      <rPr>
        <sz val="11"/>
        <color theme="1"/>
        <rFont val="Calibri"/>
        <family val="2"/>
        <scheme val="minor"/>
      </rPr>
      <t xml:space="preserve">  15</t>
    </r>
  </si>
  <si>
    <r>
      <t xml:space="preserve">Medicaid </t>
    </r>
    <r>
      <rPr>
        <sz val="11"/>
        <color theme="1"/>
        <rFont val="Calibri"/>
        <family val="2"/>
        <scheme val="minor"/>
      </rPr>
      <t xml:space="preserve">
(incl. CHIP/HMK)</t>
    </r>
  </si>
  <si>
    <r>
      <t xml:space="preserve">Medicaid Expansion
</t>
    </r>
    <r>
      <rPr>
        <sz val="11"/>
        <color theme="1"/>
        <rFont val="Calibri"/>
        <family val="2"/>
        <scheme val="minor"/>
      </rPr>
      <t>(HELP)</t>
    </r>
  </si>
  <si>
    <t>Medicare Buy-in</t>
  </si>
  <si>
    <t>Physician &amp; Mid-Level Practitioners</t>
  </si>
  <si>
    <t>Schools</t>
  </si>
  <si>
    <r>
      <t>Tab:</t>
    </r>
    <r>
      <rPr>
        <sz val="11"/>
        <color theme="1"/>
        <rFont val="Calibri"/>
        <family val="2"/>
        <scheme val="minor"/>
      </rPr>
      <t xml:space="preserve">  16</t>
    </r>
  </si>
  <si>
    <t>Gender</t>
  </si>
  <si>
    <t>Pct</t>
  </si>
  <si>
    <t>Race</t>
  </si>
  <si>
    <t>AI/AN</t>
  </si>
  <si>
    <t>Geography</t>
  </si>
  <si>
    <t>Year</t>
  </si>
  <si>
    <t>Month</t>
  </si>
  <si>
    <t>January</t>
  </si>
  <si>
    <t>February</t>
  </si>
  <si>
    <t>March</t>
  </si>
  <si>
    <t>April</t>
  </si>
  <si>
    <t>May</t>
  </si>
  <si>
    <t>June</t>
  </si>
  <si>
    <t>July</t>
  </si>
  <si>
    <t>August</t>
  </si>
  <si>
    <t>September</t>
  </si>
  <si>
    <t>October</t>
  </si>
  <si>
    <t>November</t>
  </si>
  <si>
    <t>December</t>
  </si>
  <si>
    <r>
      <t>Tab:</t>
    </r>
    <r>
      <rPr>
        <sz val="11"/>
        <color theme="1"/>
        <rFont val="Calibri"/>
        <family val="2"/>
        <scheme val="minor"/>
      </rPr>
      <t xml:space="preserve">  17</t>
    </r>
  </si>
  <si>
    <t>Expansion Diagnosis &amp; Treatment Counts</t>
  </si>
  <si>
    <t>Preventive Services</t>
  </si>
  <si>
    <t>Mental Health Treatment</t>
  </si>
  <si>
    <t>Substance Use Treatment</t>
  </si>
  <si>
    <t>Breast Cancer Diagnosed</t>
  </si>
  <si>
    <t>Colon Cancer Screening</t>
  </si>
  <si>
    <t>Colon Cancer Adverted</t>
  </si>
  <si>
    <t>Newly Diagnosed Hypertension</t>
  </si>
  <si>
    <t>Treated for Hypertension</t>
  </si>
  <si>
    <t>Newly Diagnosed Diabetes</t>
  </si>
  <si>
    <t>Treated for Diabetes</t>
  </si>
  <si>
    <t>Estimated State Savings</t>
  </si>
  <si>
    <t>Total State Savings</t>
  </si>
  <si>
    <t>Higher Match Rates for Some Existing Medicaid Populations</t>
  </si>
  <si>
    <t>Enrollees with limited coverage under a waiver</t>
  </si>
  <si>
    <t>Plan First</t>
  </si>
  <si>
    <t>Basic waiver</t>
  </si>
  <si>
    <t>Some pregnant women</t>
  </si>
  <si>
    <t>Some breast and cervical cancer enrollees</t>
  </si>
  <si>
    <t>Federal Dollars that Replace State Spending for Some Services and Populations</t>
  </si>
  <si>
    <t xml:space="preserve">Mental Health Services Program </t>
  </si>
  <si>
    <t>Jobs</t>
  </si>
  <si>
    <t>Montana Hospital Association</t>
  </si>
  <si>
    <t>Uncompensated Care Costs</t>
  </si>
  <si>
    <r>
      <t>Tab:</t>
    </r>
    <r>
      <rPr>
        <sz val="11"/>
        <color theme="1"/>
        <rFont val="Calibri"/>
        <family val="2"/>
        <scheme val="minor"/>
      </rPr>
      <t xml:space="preserve">  28</t>
    </r>
  </si>
  <si>
    <t>IHS direct data request</t>
  </si>
  <si>
    <t>Blackfeet</t>
  </si>
  <si>
    <t>Crow</t>
  </si>
  <si>
    <t>Fort Belknap</t>
  </si>
  <si>
    <t>Fort Peck</t>
  </si>
  <si>
    <t>Northern Cheyenne</t>
  </si>
  <si>
    <t>IHS PRC Referrals</t>
  </si>
  <si>
    <t>Services</t>
  </si>
  <si>
    <t>Colon Cancer Averted</t>
  </si>
  <si>
    <t>Medicaid Payments</t>
  </si>
  <si>
    <t>Traditional Medicaid</t>
  </si>
  <si>
    <t>DPHHS direct data request. Excludes HK Expansion, Section 9, Mental Health Service Plan and Medicare Savings Plan enrollees.</t>
  </si>
  <si>
    <t>Medicare Buy-In</t>
  </si>
  <si>
    <t>Tab</t>
  </si>
  <si>
    <t>Total*</t>
  </si>
  <si>
    <t>*Disabled counts not mutually exclusive of other population groups</t>
  </si>
  <si>
    <t>Duration</t>
  </si>
  <si>
    <t>Total Population</t>
  </si>
  <si>
    <t>Individuals Visiting ED</t>
  </si>
  <si>
    <t>Percent Change (From Year 1)</t>
  </si>
  <si>
    <t>Two Years+ Continuous</t>
  </si>
  <si>
    <t>Three Years+ Continuous</t>
  </si>
  <si>
    <t>Four Years+ Continuous</t>
  </si>
  <si>
    <t>Year One</t>
  </si>
  <si>
    <t>Year Two</t>
  </si>
  <si>
    <t>Year Three</t>
  </si>
  <si>
    <t>Year Four</t>
  </si>
  <si>
    <t>Diabetes</t>
  </si>
  <si>
    <t>Respiratory Disease</t>
  </si>
  <si>
    <t>Substance Use Disorder</t>
  </si>
  <si>
    <t>Diagnosis (Three Years+ Continuous Enrollment)</t>
  </si>
  <si>
    <t>Primary Diagnosis (Three Years+ Continuous Enrollment)</t>
  </si>
  <si>
    <t>Loss of Teeth</t>
  </si>
  <si>
    <t>Diseases of Pulp and Periapical Tissues</t>
  </si>
  <si>
    <t>Dental Caries</t>
  </si>
  <si>
    <r>
      <t>Title:</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Medicaid Enrollment and Spending by Population Group</t>
    </r>
  </si>
  <si>
    <r>
      <t>Tab:</t>
    </r>
    <r>
      <rPr>
        <sz val="11"/>
        <color theme="1"/>
        <rFont val="Calibri"/>
        <family val="2"/>
        <scheme val="minor"/>
      </rPr>
      <t xml:space="preserve">  18</t>
    </r>
  </si>
  <si>
    <r>
      <t>Title:</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Medicaid Expansion Enrollee Characteristics</t>
    </r>
  </si>
  <si>
    <r>
      <t>Tab:</t>
    </r>
    <r>
      <rPr>
        <sz val="11"/>
        <color theme="1"/>
        <rFont val="Calibri"/>
        <family val="2"/>
        <scheme val="minor"/>
      </rPr>
      <t xml:space="preserve">  20</t>
    </r>
  </si>
  <si>
    <r>
      <t>Title:</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Montana Hospital Uncompensated Care Costs</t>
    </r>
  </si>
  <si>
    <r>
      <t>Title:</t>
    </r>
    <r>
      <rPr>
        <sz val="11"/>
        <color theme="1"/>
        <rFont val="Calibri"/>
        <family val="2"/>
        <scheme val="minor"/>
      </rPr>
      <t xml:space="preserve"> Montana Critical Access Hospitals and Rural Health Clinics Uncompensated Care Costs</t>
    </r>
  </si>
  <si>
    <t>Little Shell</t>
  </si>
  <si>
    <t>*Spending data for HMK children (CHIP expansion) is not available. Spending totals may not sum to previously reported expenditure totals due to exclusions (e.g., supplemental payments, service spending not attributed to members). The following payments were eliminated from spending and per member spending totals: hospital utilization fee; HUF (HRD) HELP SSR; disproportionate share hospital payments; DSH (FMAP) payments. IHS payments are not broken out by service category. Service categories are based on Manatt categorization.</t>
  </si>
  <si>
    <t>Total (Race/Ethnicity, est.)***</t>
  </si>
  <si>
    <t>Jan</t>
  </si>
  <si>
    <t>Feb</t>
  </si>
  <si>
    <t>Mar</t>
  </si>
  <si>
    <t>Aug</t>
  </si>
  <si>
    <t>Sep</t>
  </si>
  <si>
    <t>Oct</t>
  </si>
  <si>
    <t>Nov</t>
  </si>
  <si>
    <t>Dec</t>
  </si>
  <si>
    <t>In-Person</t>
  </si>
  <si>
    <t>Telehealth</t>
  </si>
  <si>
    <t>% Telehealth</t>
  </si>
  <si>
    <t>ICD-10 Code</t>
  </si>
  <si>
    <t xml:space="preserve"> Manatt analysis of “Montana Medicaid Expansion Dashboard,” DPHHS.  </t>
  </si>
  <si>
    <t>Service Type</t>
  </si>
  <si>
    <t>Montana Hospitals</t>
  </si>
  <si>
    <t>Medically needy</t>
  </si>
  <si>
    <t>*Held at SFY21 estimates</t>
  </si>
  <si>
    <t>Economic Impact of Medicaid Expansion Annually (est., 2022)</t>
  </si>
  <si>
    <r>
      <t>Date(s):</t>
    </r>
    <r>
      <rPr>
        <sz val="11"/>
        <rFont val="Calibri"/>
        <family val="2"/>
        <scheme val="minor"/>
      </rPr>
      <t xml:space="preserve">  CY 2022</t>
    </r>
  </si>
  <si>
    <r>
      <t>Title:</t>
    </r>
    <r>
      <rPr>
        <sz val="11"/>
        <color theme="1"/>
        <rFont val="Calibri"/>
        <family val="2"/>
        <scheme val="minor"/>
      </rPr>
      <t xml:space="preserve">  Montana Medicaid Budget</t>
    </r>
  </si>
  <si>
    <t>Employer</t>
  </si>
  <si>
    <t>Uninsured</t>
  </si>
  <si>
    <t>Other*</t>
  </si>
  <si>
    <t>Health Insurance Coverage Type</t>
  </si>
  <si>
    <t>***Estimated based on total population.</t>
  </si>
  <si>
    <t>Preventive Service Utilization (CY 2021)</t>
  </si>
  <si>
    <t>Preventive Service Utilization (CY 2020)</t>
  </si>
  <si>
    <t>Preventive Service Utilization (CY 2019)</t>
  </si>
  <si>
    <t>Single Day Claims Conducted by Telehealth</t>
  </si>
  <si>
    <t>Medicaid Spending PMPM (SFY 2020, avg.)</t>
  </si>
  <si>
    <t>Medicaid Spending PMPM (SFY 2021, avg.)</t>
  </si>
  <si>
    <r>
      <t>Title:</t>
    </r>
    <r>
      <rPr>
        <sz val="11"/>
        <color theme="1"/>
        <rFont val="Calibri"/>
        <family val="2"/>
        <scheme val="minor"/>
      </rPr>
      <t xml:space="preserve">   Average Enrollee Spending per Month by Population Group and Service Category; Average Monthly Spending per Enrollee</t>
    </r>
  </si>
  <si>
    <r>
      <t>Title:</t>
    </r>
    <r>
      <rPr>
        <sz val="11"/>
        <color theme="1"/>
        <rFont val="Calibri"/>
        <family val="2"/>
        <scheme val="minor"/>
      </rPr>
      <t xml:space="preserve">  Medicaid Payments by Provider Type</t>
    </r>
  </si>
  <si>
    <r>
      <t>Tab:</t>
    </r>
    <r>
      <rPr>
        <sz val="11"/>
        <color theme="1"/>
        <rFont val="Calibri"/>
        <family val="2"/>
        <scheme val="minor"/>
      </rPr>
      <t xml:space="preserve">  19</t>
    </r>
  </si>
  <si>
    <r>
      <t>Tab:</t>
    </r>
    <r>
      <rPr>
        <sz val="11"/>
        <color theme="1"/>
        <rFont val="Calibri"/>
        <family val="2"/>
        <scheme val="minor"/>
      </rPr>
      <t xml:space="preserve">  21</t>
    </r>
  </si>
  <si>
    <r>
      <t>Tab:</t>
    </r>
    <r>
      <rPr>
        <sz val="11"/>
        <color theme="1"/>
        <rFont val="Calibri"/>
        <family val="2"/>
        <scheme val="minor"/>
      </rPr>
      <t xml:space="preserve">  26</t>
    </r>
  </si>
  <si>
    <r>
      <t>Title:</t>
    </r>
    <r>
      <rPr>
        <sz val="11"/>
        <color theme="1"/>
        <rFont val="Calibri"/>
        <family val="2"/>
        <scheme val="minor"/>
      </rPr>
      <t xml:space="preserve">  State Budget Savings Pathways &amp; Estimated Savings Amounts</t>
    </r>
  </si>
  <si>
    <r>
      <t>Date(s):</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SFY 2022</t>
    </r>
  </si>
  <si>
    <r>
      <t>Tab:</t>
    </r>
    <r>
      <rPr>
        <sz val="11"/>
        <color theme="1"/>
        <rFont val="Calibri"/>
        <family val="2"/>
        <scheme val="minor"/>
      </rPr>
      <t xml:space="preserve">  27</t>
    </r>
  </si>
  <si>
    <r>
      <t>Title:</t>
    </r>
    <r>
      <rPr>
        <sz val="11"/>
        <color theme="1"/>
        <rFont val="Calibri"/>
        <family val="2"/>
        <scheme val="minor"/>
      </rPr>
      <t xml:space="preserve"> Economic Impact of Medicaid Expansion Annually (est., 2022)</t>
    </r>
  </si>
  <si>
    <r>
      <t>Date(s):</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CY 2022</t>
    </r>
  </si>
  <si>
    <t>Summary of Economic Impacts of Medicaid Expansion in Montana</t>
  </si>
  <si>
    <t>Personal Income ($ in millions)</t>
  </si>
  <si>
    <t>GDP ($ in millions)</t>
  </si>
  <si>
    <t>Total Costs</t>
  </si>
  <si>
    <t>Inpatient Costs</t>
  </si>
  <si>
    <t>Pharmacy Costs</t>
  </si>
  <si>
    <t>Dental Costs</t>
  </si>
  <si>
    <t>Other Costs (e.g., labs)</t>
  </si>
  <si>
    <t>Proportion of Total</t>
  </si>
  <si>
    <t>Year 3</t>
  </si>
  <si>
    <t>Percent Change (From Year One)</t>
  </si>
  <si>
    <t>Total Emergency &amp; Inpatient Costs</t>
  </si>
  <si>
    <t>Forthcoming Report “The Economic Impact of Medicaid Expansion in Montana: Updated Findings (2023),” Montana Health Care Foundation and Headwaters Foundation.</t>
  </si>
  <si>
    <t>Costs by Year</t>
  </si>
  <si>
    <t>Total Population (Three Years+ Continuous Enrollment)</t>
  </si>
  <si>
    <r>
      <t>Title:</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IHS Purchased/Referred Care</t>
    </r>
  </si>
  <si>
    <r>
      <t>Title:</t>
    </r>
    <r>
      <rPr>
        <sz val="11"/>
        <color theme="1"/>
        <rFont val="Calibri"/>
        <family val="2"/>
        <scheme val="minor"/>
      </rPr>
      <t xml:space="preserve">  Medicaid Payments To or Through IHS &amp; Tribal Health Facilities</t>
    </r>
  </si>
  <si>
    <r>
      <t>Date(s):</t>
    </r>
    <r>
      <rPr>
        <sz val="11"/>
        <rFont val="Calibri"/>
        <family val="2"/>
        <scheme val="minor"/>
      </rPr>
      <t xml:space="preserve">  CY 2023</t>
    </r>
  </si>
  <si>
    <r>
      <t>Title:</t>
    </r>
    <r>
      <rPr>
        <sz val="11"/>
        <color theme="1"/>
        <rFont val="Calibri"/>
        <family val="2"/>
        <scheme val="minor"/>
      </rPr>
      <t xml:space="preserve">  Health Care Coverage of Montanans</t>
    </r>
  </si>
  <si>
    <t>"Health Insurance Coverage of the Total Population," Kaiser Family Foundation.</t>
  </si>
  <si>
    <t>Medicare</t>
  </si>
  <si>
    <t>*Includes those covered under the military or Veterans Administration and families who purchased or are covered as a dependent by non-group insurance.</t>
  </si>
  <si>
    <r>
      <t xml:space="preserve">Tab:  </t>
    </r>
    <r>
      <rPr>
        <sz val="11"/>
        <color theme="1"/>
        <rFont val="Calibri"/>
        <family val="2"/>
        <scheme val="minor"/>
      </rPr>
      <t>2</t>
    </r>
  </si>
  <si>
    <r>
      <t>Date(s):</t>
    </r>
    <r>
      <rPr>
        <sz val="11"/>
        <rFont val="Calibri"/>
        <family val="2"/>
        <scheme val="minor"/>
      </rPr>
      <t xml:space="preserve">  CY 2013-2023</t>
    </r>
  </si>
  <si>
    <r>
      <t>Title:</t>
    </r>
    <r>
      <rPr>
        <sz val="11"/>
        <color theme="1"/>
        <rFont val="Calibri"/>
        <family val="2"/>
        <scheme val="minor"/>
      </rPr>
      <t xml:space="preserve">  Average Montana Medicaid Enrollment</t>
    </r>
  </si>
  <si>
    <t>Change (22-23)</t>
  </si>
  <si>
    <r>
      <t>Date(s):</t>
    </r>
    <r>
      <rPr>
        <sz val="11"/>
        <color theme="1"/>
        <rFont val="Calibri"/>
        <family val="2"/>
        <scheme val="minor"/>
      </rPr>
      <t xml:space="preserve"> CY 2023</t>
    </r>
  </si>
  <si>
    <t>Montana Medicaid Population (2023)</t>
  </si>
  <si>
    <t>Montana Population (2022)**</t>
  </si>
  <si>
    <t>Population*</t>
  </si>
  <si>
    <t>*State population data only available for 2022</t>
  </si>
  <si>
    <t>Health Care Coverage of Montanans (CY 2022)</t>
  </si>
  <si>
    <t>Average Montana Medicaid Enrollment (CY 2013 - 2023)</t>
  </si>
  <si>
    <t>Medicaid Demographics in Comparison with State Demographics (CY 2023)</t>
  </si>
  <si>
    <t>Medicaid Enrollment by Geography (CY 2023)</t>
  </si>
  <si>
    <t>15-16</t>
  </si>
  <si>
    <t>19-20</t>
  </si>
  <si>
    <t>Montana Medicaid Budget (SFY 2015-2023)</t>
  </si>
  <si>
    <t>Medicaid Enrollment and Spending by Population Group (SFY 2022)</t>
  </si>
  <si>
    <t>Medicaid Payments by Provider Type (SFY 2022)</t>
  </si>
  <si>
    <t>IHS Purchased/Referred Care (CY 2015-2022)</t>
  </si>
  <si>
    <t>AI/AN Expansion Members Accessing Preventive Services and Treatment (CY 2017-2022)</t>
  </si>
  <si>
    <t>Medicaid Expansion Members with an ED Visit by Year of Enrollment</t>
  </si>
  <si>
    <t>Medicaid Expansion Members with an ED Visit by Diagnosed Condition and Year of Enrollment</t>
  </si>
  <si>
    <t>Medicaid Expansion Member ED Visits for Preventable Dental Conditions</t>
  </si>
  <si>
    <t>Average Medicaid Expansion Member Health Care Costs by Service Type and Year of Enrollment</t>
  </si>
  <si>
    <t>Average Medicaid Expansion Member Emergency and Inpatient Costs by Year of Enrollment</t>
  </si>
  <si>
    <t>Medicaid Payments To or Through IHS and Tribal Health Facilities (CY 2012-2023)</t>
  </si>
  <si>
    <t>Montana Critical Access Hospitals and Rural Health Clinics Uncompensated Care Costs (CY 2016-2022)</t>
  </si>
  <si>
    <t>Montana Hospital Uncompensated Care Costs (CY 2015-2022)</t>
  </si>
  <si>
    <t>State Budget Savings Pathways &amp; Estimated Savings Amounts (SFY 2023)</t>
  </si>
  <si>
    <t>Montana Healthcare Foundation</t>
  </si>
  <si>
    <r>
      <t>Date(s):</t>
    </r>
    <r>
      <rPr>
        <sz val="11"/>
        <color theme="1"/>
        <rFont val="Calibri"/>
        <family val="2"/>
        <scheme val="minor"/>
      </rPr>
      <t xml:space="preserve">  SFY 2015-2023</t>
    </r>
  </si>
  <si>
    <t>DPHHS direct data request (SFY 2023 only).</t>
  </si>
  <si>
    <t>"Archive of State Expenditure Reports: 2015-2023," National Association of State Budget Offices (NASBO).</t>
  </si>
  <si>
    <t>Total Medicaid Budget ($ in Millions)</t>
  </si>
  <si>
    <t>State General Funds</t>
  </si>
  <si>
    <t>Assessments and Special Revenue Funds</t>
  </si>
  <si>
    <t>State General Funds as a % of Medicaid Budget</t>
  </si>
  <si>
    <t>Total State General Fund Spending ($ in Millions)</t>
  </si>
  <si>
    <t>Medicaid State General Fund Spending</t>
  </si>
  <si>
    <t>Non-Medicaid State General Fund Spending</t>
  </si>
  <si>
    <t>Medicaid State General Fund Spending as a % of Total State General Fund Spending</t>
  </si>
  <si>
    <r>
      <t>Tab:</t>
    </r>
    <r>
      <rPr>
        <sz val="11"/>
        <color theme="1"/>
        <rFont val="Calibri"/>
        <family val="2"/>
        <scheme val="minor"/>
      </rPr>
      <t xml:space="preserve">  4</t>
    </r>
  </si>
  <si>
    <t xml:space="preserve">"Quick Facts: Montana," U.S. Census Bureau. </t>
  </si>
  <si>
    <t>*Excludes the “Unknown” race category. As a result "total" differs from total Medicaid enrollment shown in other tabs.</t>
  </si>
  <si>
    <t>**State population data only available for 2022.</t>
  </si>
  <si>
    <t>Preventive Service Utilization (CY 2022)</t>
  </si>
  <si>
    <r>
      <t>Date(s):</t>
    </r>
    <r>
      <rPr>
        <sz val="11"/>
        <color theme="1"/>
        <rFont val="Calibri"/>
        <family val="2"/>
        <scheme val="minor"/>
      </rPr>
      <t xml:space="preserve"> CY 2019-2022</t>
    </r>
  </si>
  <si>
    <t>Colorectal Cancer Screening</t>
  </si>
  <si>
    <r>
      <t>Tab:</t>
    </r>
    <r>
      <rPr>
        <sz val="11"/>
        <color theme="1"/>
        <rFont val="Calibri"/>
        <family val="2"/>
        <scheme val="minor"/>
      </rPr>
      <t xml:space="preserve"> 7</t>
    </r>
  </si>
  <si>
    <t>Montana Medicaid Members with a Behavioral Health Diagnosis</t>
  </si>
  <si>
    <t>Description</t>
  </si>
  <si>
    <t>Anxiety Disorders</t>
  </si>
  <si>
    <t>F40</t>
  </si>
  <si>
    <t>Phobic anxiety disorders</t>
  </si>
  <si>
    <t>F41</t>
  </si>
  <si>
    <t>Other anxiety disorders</t>
  </si>
  <si>
    <t>F42</t>
  </si>
  <si>
    <t>Obsessive-compulsive disorder</t>
  </si>
  <si>
    <t>F43</t>
  </si>
  <si>
    <t>Reaction to severe stress, and adjustment disorders</t>
  </si>
  <si>
    <t>F44</t>
  </si>
  <si>
    <t>Dissociative and conversion disorders</t>
  </si>
  <si>
    <t>F45</t>
  </si>
  <si>
    <t>Somatoform disorders</t>
  </si>
  <si>
    <t>F48</t>
  </si>
  <si>
    <t>Other nonpsychotic mental disorders</t>
  </si>
  <si>
    <t>ADHD and Conditions Specific to Childhood</t>
  </si>
  <si>
    <t>F90</t>
  </si>
  <si>
    <t>Attention-deficit hyperactivity disorders</t>
  </si>
  <si>
    <t>F91</t>
  </si>
  <si>
    <t>Conduct disorders</t>
  </si>
  <si>
    <t>F93</t>
  </si>
  <si>
    <t>Emotional disorders with onset specific to childhood</t>
  </si>
  <si>
    <t>F94</t>
  </si>
  <si>
    <t>Disorders of social functioning with onset specific to childhood and adolescence</t>
  </si>
  <si>
    <t>F95</t>
  </si>
  <si>
    <t>Tic disorder</t>
  </si>
  <si>
    <t>F98</t>
  </si>
  <si>
    <t>Other behavioral and emotional disorders with onset usually occurring in childhood and adolescence</t>
  </si>
  <si>
    <t>Depression and Mood Disorders</t>
  </si>
  <si>
    <t>F32</t>
  </si>
  <si>
    <t>Depressive episode</t>
  </si>
  <si>
    <t>F33</t>
  </si>
  <si>
    <t>Major depressive disorder, recurrent</t>
  </si>
  <si>
    <t>F34, with exception of F34.0</t>
  </si>
  <si>
    <t>Persistent mood affective disorders</t>
  </si>
  <si>
    <t>Serious Mental Illness</t>
  </si>
  <si>
    <t>F20</t>
  </si>
  <si>
    <t>Schizophrenia</t>
  </si>
  <si>
    <t>F21</t>
  </si>
  <si>
    <t>Schizotypal disorder</t>
  </si>
  <si>
    <t>F22</t>
  </si>
  <si>
    <t>Delusional disorders</t>
  </si>
  <si>
    <t>F23</t>
  </si>
  <si>
    <t>Brief psychotic disorder</t>
  </si>
  <si>
    <t>F24</t>
  </si>
  <si>
    <t>Shared psychotic disorder</t>
  </si>
  <si>
    <t>F25</t>
  </si>
  <si>
    <t>Schizoaffective disorders</t>
  </si>
  <si>
    <t>F28</t>
  </si>
  <si>
    <t>Other psychotic disorder not due to a substance or known physiological condition</t>
  </si>
  <si>
    <t>F29</t>
  </si>
  <si>
    <t>Unspecified psychosis not due to a substance or known physiological condition</t>
  </si>
  <si>
    <t>F30</t>
  </si>
  <si>
    <t>Manic episode</t>
  </si>
  <si>
    <t>F31</t>
  </si>
  <si>
    <t>Bipolar disorder</t>
  </si>
  <si>
    <t>F34.0</t>
  </si>
  <si>
    <t>Cyclothymic disorder</t>
  </si>
  <si>
    <t>F60.8</t>
  </si>
  <si>
    <t>Other specific personality disorders</t>
  </si>
  <si>
    <t>Opioid Use Disorder</t>
  </si>
  <si>
    <t>F11</t>
  </si>
  <si>
    <t>Opioid related disorders</t>
  </si>
  <si>
    <t>Other Substance Use Disorders</t>
  </si>
  <si>
    <t>F10</t>
  </si>
  <si>
    <t>Alcohol related disorders</t>
  </si>
  <si>
    <t>F12</t>
  </si>
  <si>
    <t>Cannabis related disorders</t>
  </si>
  <si>
    <t>F13</t>
  </si>
  <si>
    <t>Sedative, hypnotic, or anxiolytic related disorders</t>
  </si>
  <si>
    <t>F14</t>
  </si>
  <si>
    <t>Cocaine related disorders</t>
  </si>
  <si>
    <t>F15</t>
  </si>
  <si>
    <t>Other stimulant related disorders</t>
  </si>
  <si>
    <t>F16</t>
  </si>
  <si>
    <t>Hallucinogen related disorders</t>
  </si>
  <si>
    <t>F17</t>
  </si>
  <si>
    <t>Nicotine dependence</t>
  </si>
  <si>
    <t>F18</t>
  </si>
  <si>
    <t>Inhalant related disorders</t>
  </si>
  <si>
    <t>F19</t>
  </si>
  <si>
    <t>Other psychoactive substance related disorders</t>
  </si>
  <si>
    <t>Other Mental Health Conditions</t>
  </si>
  <si>
    <t>F99</t>
  </si>
  <si>
    <t>Mental disorder, not otherwise specified</t>
  </si>
  <si>
    <r>
      <t>Date(s):</t>
    </r>
    <r>
      <rPr>
        <sz val="11"/>
        <color theme="1"/>
        <rFont val="Calibri"/>
        <family val="2"/>
        <scheme val="minor"/>
      </rPr>
      <t xml:space="preserve"> CY 2018, 2022</t>
    </r>
  </si>
  <si>
    <r>
      <t>Tab:</t>
    </r>
    <r>
      <rPr>
        <sz val="11"/>
        <color theme="1"/>
        <rFont val="Calibri"/>
        <family val="2"/>
        <scheme val="minor"/>
      </rPr>
      <t xml:space="preserve">  8</t>
    </r>
  </si>
  <si>
    <r>
      <t>Title:</t>
    </r>
    <r>
      <rPr>
        <sz val="11"/>
        <color theme="1"/>
        <rFont val="Calibri"/>
        <family val="2"/>
        <scheme val="minor"/>
      </rPr>
      <t xml:space="preserve"> Behavioral Health Service Utilization by Diagnosis Type and Setting</t>
    </r>
  </si>
  <si>
    <t>Behavioral Health Services*</t>
  </si>
  <si>
    <r>
      <rPr>
        <b/>
        <u/>
        <sz val="11"/>
        <color rgb="FF000000"/>
        <rFont val="Calibri"/>
        <family val="2"/>
        <scheme val="minor"/>
      </rPr>
      <t>Any</t>
    </r>
    <r>
      <rPr>
        <b/>
        <sz val="11"/>
        <color rgb="FF000000"/>
        <rFont val="Calibri"/>
        <family val="2"/>
        <scheme val="minor"/>
      </rPr>
      <t xml:space="preserve"> Behavioral Health Diagnosis (non-duplicated)</t>
    </r>
  </si>
  <si>
    <t>*Unique services identified by Medicaid claims with a behavioral health diagnosis in the first or second position</t>
  </si>
  <si>
    <t>Primary Care Setting</t>
  </si>
  <si>
    <t>Specialty Care Setting</t>
  </si>
  <si>
    <t>Total (Any Setting)</t>
  </si>
  <si>
    <t>Primary care settings include FQHC, RHC, CAH Outpatient, Hospital Outpatient, Indian Health Service, Independent Practice, and Providers Implementing Integrated Behavioral Health</t>
  </si>
  <si>
    <t>Specialty behavioral health settings include Chemical Dependency Treatment Center, Mental Health Center, Opioid Treatment Program, Psychiatrist, Psychologist, Counselor, Social Worker, Marriage and Family Counselor, and SUD Counselor</t>
  </si>
  <si>
    <t>% Change (2018-2022)</t>
  </si>
  <si>
    <r>
      <t xml:space="preserve">Tab:  </t>
    </r>
    <r>
      <rPr>
        <sz val="11"/>
        <color theme="1"/>
        <rFont val="Calibri"/>
        <family val="2"/>
        <scheme val="minor"/>
      </rPr>
      <t>10</t>
    </r>
  </si>
  <si>
    <r>
      <t>Title:</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Services Delivered by Telehealth</t>
    </r>
  </si>
  <si>
    <r>
      <t>Date(s):</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CY 2019-2022</t>
    </r>
  </si>
  <si>
    <r>
      <t>Tab:</t>
    </r>
    <r>
      <rPr>
        <sz val="11"/>
        <color theme="1"/>
        <rFont val="Calibri"/>
        <family val="2"/>
        <scheme val="minor"/>
      </rPr>
      <t xml:space="preserve">  9</t>
    </r>
  </si>
  <si>
    <t>Telehealth Mental Health Service Claims by Geography</t>
  </si>
  <si>
    <t>Total Telehealth Service Claims</t>
  </si>
  <si>
    <r>
      <t>Date(s):</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CY 2019-2023</t>
    </r>
  </si>
  <si>
    <r>
      <t>Tab:</t>
    </r>
    <r>
      <rPr>
        <sz val="11"/>
        <color theme="1"/>
        <rFont val="Calibri"/>
        <family val="2"/>
        <scheme val="minor"/>
      </rPr>
      <t xml:space="preserve">  6</t>
    </r>
  </si>
  <si>
    <r>
      <t>Title:</t>
    </r>
    <r>
      <rPr>
        <sz val="11"/>
        <color theme="1"/>
        <rFont val="Calibri"/>
        <family val="2"/>
        <scheme val="minor"/>
      </rPr>
      <t xml:space="preserve">  Preventive Service Utilization By Population Group</t>
    </r>
  </si>
  <si>
    <t>Enrollment*</t>
  </si>
  <si>
    <t>*Average annual enrollment</t>
  </si>
  <si>
    <t xml:space="preserve">“Most Current MACStats Compiled: Exhibit 33: CHIP Spending by State,” MACPAC. CHIP spending data only. </t>
  </si>
  <si>
    <t>Medicaid Spending (SFY 2022, est.)</t>
  </si>
  <si>
    <t>Medicaid Enrollment (SFY 2022, est.)</t>
  </si>
  <si>
    <t>Medicaid Enrollment &amp; Spending as Proportion of Whole (SFY 2022, est.)</t>
  </si>
  <si>
    <t>Medicaid Spending PMPM Total and as Proprotion of PMPM Total (SFY 2022, avg.)</t>
  </si>
  <si>
    <r>
      <t>Date(s):</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SFY 2020-2022</t>
    </r>
  </si>
  <si>
    <t>Medicaid Spending PMPM (SFY 2022, avg.)</t>
  </si>
  <si>
    <r>
      <t>Tab:</t>
    </r>
    <r>
      <rPr>
        <sz val="11"/>
        <color theme="1"/>
        <rFont val="Calibri"/>
        <family val="2"/>
        <scheme val="minor"/>
      </rPr>
      <t xml:space="preserve">  12</t>
    </r>
  </si>
  <si>
    <r>
      <t>Tab:</t>
    </r>
    <r>
      <rPr>
        <sz val="11"/>
        <color theme="1"/>
        <rFont val="Calibri"/>
        <family val="2"/>
        <scheme val="minor"/>
      </rPr>
      <t xml:space="preserve">  13</t>
    </r>
  </si>
  <si>
    <t>Medicaid Spending PMPM Total and as Proprotion of PMPM Total (SFY 2022, avg.)*</t>
  </si>
  <si>
    <r>
      <t>Date(s):</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CY 2012-2023</t>
    </r>
  </si>
  <si>
    <r>
      <t>Tab:</t>
    </r>
    <r>
      <rPr>
        <sz val="11"/>
        <color theme="1"/>
        <rFont val="Calibri"/>
        <family val="2"/>
        <scheme val="minor"/>
      </rPr>
      <t xml:space="preserve">  25</t>
    </r>
  </si>
  <si>
    <r>
      <t>Date(s):</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CY 2015-2022</t>
    </r>
  </si>
  <si>
    <t>Critical Access Hospitals</t>
  </si>
  <si>
    <t>Rural Health Clinics</t>
  </si>
  <si>
    <r>
      <t>Date(s):</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CY 2016-2022</t>
    </r>
  </si>
  <si>
    <r>
      <t>Tab:</t>
    </r>
    <r>
      <rPr>
        <sz val="11"/>
        <color theme="1"/>
        <rFont val="Calibri"/>
        <family val="2"/>
        <scheme val="minor"/>
      </rPr>
      <t xml:space="preserve">  24</t>
    </r>
  </si>
  <si>
    <r>
      <t>Date(s):</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SFY 2023</t>
    </r>
  </si>
  <si>
    <t>Manatt analysis of Montana Medicaid enrollment and spending data. DPHHS direct data request.</t>
  </si>
  <si>
    <t>SFY 2023</t>
  </si>
  <si>
    <t>Substance use disorder treatment</t>
  </si>
  <si>
    <t>Inmate treatment*</t>
  </si>
  <si>
    <t>Emergency Costs*</t>
  </si>
  <si>
    <t>*Includes emergency department and emergency inpatient costs</t>
  </si>
  <si>
    <t>Outpatient, Clinics and Specialty Services Costs**</t>
  </si>
  <si>
    <t>**Includes hospital outpatient, primary care, physician, clinic, and IHS costs</t>
  </si>
  <si>
    <r>
      <t>Date(s):</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January 2016 - December 2023</t>
    </r>
  </si>
  <si>
    <r>
      <t>Tab:</t>
    </r>
    <r>
      <rPr>
        <sz val="11"/>
        <color theme="1"/>
        <rFont val="Calibri"/>
        <family val="2"/>
        <scheme val="minor"/>
      </rPr>
      <t xml:space="preserve"> 23</t>
    </r>
  </si>
  <si>
    <r>
      <t>Tab:</t>
    </r>
    <r>
      <rPr>
        <sz val="11"/>
        <color theme="1"/>
        <rFont val="Calibri"/>
        <family val="2"/>
        <scheme val="minor"/>
      </rPr>
      <t xml:space="preserve"> 22</t>
    </r>
  </si>
  <si>
    <r>
      <t>Title:</t>
    </r>
    <r>
      <rPr>
        <sz val="11"/>
        <color theme="1"/>
        <rFont val="Calibri"/>
        <family val="2"/>
        <scheme val="minor"/>
      </rPr>
      <t xml:space="preserve">  AI/AN Expansion Members Accessing Preventive Services and Treatment</t>
    </r>
  </si>
  <si>
    <r>
      <t>Date(s):</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CY 2017-2022</t>
    </r>
  </si>
  <si>
    <r>
      <t>Title:</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Montana Uninsured and Medicaid-Insured Rates for Adults Ages 19-64</t>
    </r>
  </si>
  <si>
    <r>
      <t>Date(s):</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CY 2014-2022</t>
    </r>
  </si>
  <si>
    <t>"Health Insurance Coverage of Adults 19-64," Kaiser Family Foundation</t>
  </si>
  <si>
    <t>Uninsured Rate</t>
  </si>
  <si>
    <t>Medicaid-Insured Rate</t>
  </si>
  <si>
    <t>Montana Uninsured and Medicaid-Insured Rates</t>
  </si>
  <si>
    <t>2020*</t>
  </si>
  <si>
    <t>n/a</t>
  </si>
  <si>
    <t>*The American Community Survey did not release the 1-year estimates for 2020 due to significant disruptions to the data collection because of the COVID-19 pandemic.</t>
  </si>
  <si>
    <t>Montana Medicaid Expansion Population (2023)</t>
  </si>
  <si>
    <t>Montana Medicaid Expansion Enrollment (2016-2023)</t>
  </si>
  <si>
    <t>*"Unknown" race category excluded</t>
  </si>
  <si>
    <t>April 2024</t>
  </si>
  <si>
    <t>Office Visits and Outpatient Services</t>
  </si>
  <si>
    <t>Adults</t>
  </si>
  <si>
    <t>Inpatient Hospitalization and Emergency Services</t>
  </si>
  <si>
    <r>
      <t>Tab:</t>
    </r>
    <r>
      <rPr>
        <sz val="11"/>
        <color theme="1"/>
        <rFont val="Calibri"/>
        <family val="2"/>
        <scheme val="minor"/>
      </rPr>
      <t xml:space="preserve">  5</t>
    </r>
  </si>
  <si>
    <t>Behavioral Health Services</t>
  </si>
  <si>
    <t>Hearing and Vision Services</t>
  </si>
  <si>
    <t>OFFICE/OUTPATIENT VISIT EST</t>
  </si>
  <si>
    <r>
      <t>Title:</t>
    </r>
    <r>
      <rPr>
        <sz val="11"/>
        <color theme="1"/>
        <rFont val="Calibri"/>
        <family val="2"/>
        <scheme val="minor"/>
      </rPr>
      <t xml:space="preserve">  Frequently Utilized Services by Medicaid Members</t>
    </r>
  </si>
  <si>
    <t>Frequently Utilized Services by Medicaid Members (CY 2022)</t>
  </si>
  <si>
    <t>99283</t>
  </si>
  <si>
    <t>EMERGENCY DEPT VISIT LOW MDM</t>
  </si>
  <si>
    <t>99284</t>
  </si>
  <si>
    <t>EMERGENCY DEPT VISIT MOD MDM</t>
  </si>
  <si>
    <t>99285</t>
  </si>
  <si>
    <t>EMERGENCY DEPT VISIT HI MDM</t>
  </si>
  <si>
    <t>90837</t>
  </si>
  <si>
    <t>PSYTX W PT 60 MINUTES</t>
  </si>
  <si>
    <t>90791</t>
  </si>
  <si>
    <t>PSYCH DIAGNOSTIC EVALUATION</t>
  </si>
  <si>
    <t>90834</t>
  </si>
  <si>
    <t>PSYTX W PT 45 MINUTES</t>
  </si>
  <si>
    <t>PERIODIC ORAL EXAMINATION</t>
  </si>
  <si>
    <t>DETERMINE REFRACTIVE STATE</t>
  </si>
  <si>
    <t>VISION SVCS FRAMES PURCHASES</t>
  </si>
  <si>
    <t>EYE EXAM&amp;TX ESTAB PT 1/&gt;VST</t>
  </si>
  <si>
    <t>92015</t>
  </si>
  <si>
    <t>V2020</t>
  </si>
  <si>
    <t>92014</t>
  </si>
  <si>
    <r>
      <t>Tab:</t>
    </r>
    <r>
      <rPr>
        <sz val="11"/>
        <color theme="1"/>
        <rFont val="Calibri"/>
        <family val="2"/>
        <scheme val="minor"/>
      </rPr>
      <t xml:space="preserve">  3</t>
    </r>
  </si>
  <si>
    <r>
      <t>Title:</t>
    </r>
    <r>
      <rPr>
        <sz val="11"/>
        <color theme="1"/>
        <rFont val="Calibri"/>
        <family val="2"/>
        <scheme val="minor"/>
      </rPr>
      <t xml:space="preserve">  Medicaid Demographics in Comparison with State Demographics</t>
    </r>
  </si>
  <si>
    <r>
      <t>Title:</t>
    </r>
    <r>
      <rPr>
        <sz val="11"/>
        <color theme="1"/>
        <rFont val="Calibri"/>
        <family val="2"/>
        <scheme val="minor"/>
      </rPr>
      <t xml:space="preserve">  Medicaid Enrollment by Geography </t>
    </r>
  </si>
  <si>
    <r>
      <t>Title:</t>
    </r>
    <r>
      <rPr>
        <sz val="11"/>
        <color theme="1"/>
        <rFont val="Calibri"/>
        <family val="2"/>
        <scheme val="minor"/>
      </rPr>
      <t xml:space="preserve"> Medicaid Members with a Behavioral Health Diagnosis</t>
    </r>
  </si>
  <si>
    <r>
      <t>Date(s):</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CY 2016-2023</t>
    </r>
  </si>
  <si>
    <r>
      <t>Title:</t>
    </r>
    <r>
      <rPr>
        <sz val="11"/>
        <color theme="1"/>
        <rFont val="Calibri"/>
        <family val="2"/>
        <scheme val="minor"/>
      </rPr>
      <t xml:space="preserve">  Medicaid Expansion Diagnosis and Treatment Counts</t>
    </r>
  </si>
  <si>
    <r>
      <t>Title:</t>
    </r>
    <r>
      <rPr>
        <sz val="11"/>
        <color theme="1"/>
        <rFont val="Calibri"/>
        <family val="2"/>
        <scheme val="minor"/>
      </rPr>
      <t xml:space="preserve"> Medicaid Expansion Members with an ED Visit by Year of Enrollment</t>
    </r>
  </si>
  <si>
    <r>
      <t>Title:</t>
    </r>
    <r>
      <rPr>
        <sz val="11"/>
        <color theme="1"/>
        <rFont val="Calibri"/>
        <family val="2"/>
        <scheme val="minor"/>
      </rPr>
      <t xml:space="preserve"> Medicaid Expansion Members with an ED Visit by Diagnosed Condition and Year of Enrollment</t>
    </r>
  </si>
  <si>
    <r>
      <t>Title:</t>
    </r>
    <r>
      <rPr>
        <sz val="11"/>
        <color theme="1"/>
        <rFont val="Calibri"/>
        <family val="2"/>
        <scheme val="minor"/>
      </rPr>
      <t xml:space="preserve"> Medicaid Expansion Member ED Visits for Preventable Dental Conditions</t>
    </r>
  </si>
  <si>
    <r>
      <t>Title:</t>
    </r>
    <r>
      <rPr>
        <sz val="11"/>
        <color theme="1"/>
        <rFont val="Calibri"/>
        <family val="2"/>
        <scheme val="minor"/>
      </rPr>
      <t xml:space="preserve"> Average Medicaid Expansion Member Health Care Costs by Service Type and Year of Enrollment</t>
    </r>
  </si>
  <si>
    <r>
      <t>Title:</t>
    </r>
    <r>
      <rPr>
        <sz val="11"/>
        <color theme="1"/>
        <rFont val="Calibri"/>
        <family val="2"/>
        <scheme val="minor"/>
      </rPr>
      <t xml:space="preserve"> Average Medicaid Expansion Member Emergency and Inpatient Costs by Year of Enrollment</t>
    </r>
  </si>
  <si>
    <t>43-44</t>
  </si>
  <si>
    <t>Medicaid Expansion Diagnosis and Treatment Counts (CY 2019-2022)</t>
  </si>
  <si>
    <t>36-37</t>
  </si>
  <si>
    <t>Medicaid Expansion Enrollee Characteristics (CY 2016-2023)</t>
  </si>
  <si>
    <t>Montana Uninsured and Medicaid-Insured Rates for Adults Ages 19-64 (CY 2014-2022)</t>
  </si>
  <si>
    <t>27-28</t>
  </si>
  <si>
    <t>Average Member Spending per Month by Population Group and Service Category (SFY 2022); Average Monthly Medicaid Spending per Member (SFY 2020-2022)</t>
  </si>
  <si>
    <t>25-26</t>
  </si>
  <si>
    <t>22-23</t>
  </si>
  <si>
    <t>Services Delivered by Telehealth (CY 2018-2023)</t>
  </si>
  <si>
    <t>Behavioral Health Service Utilization by Diagnosis Type and Setting (CY 2022)</t>
  </si>
  <si>
    <t>17-18</t>
  </si>
  <si>
    <t>Medicaid Members with a Behavioral Health Diagnosis (CY 2018, 2022)</t>
  </si>
  <si>
    <t>Preventive Service Utilization By Population Group (CY 2019-2022)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</si>
</sst>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_(* #,##0.0_);_(* \(#,##0.0\);_(* &quot;-&quot;??_);_(@_)"/>
    <numFmt numFmtId="168" formatCode="###0;###0"/>
    <numFmt numFmtId="169" formatCode="#,##0;#,##0"/>
    <numFmt numFmtId="170" formatCode="\$###0;\$###0"/>
  </numFmts>
  <fonts count="2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sz val="11"/>
      <name val="Calibri"/>
      <family val="2"/>
      <scheme val="minor"/>
    </font>
    <font>
      <b/>
      <sz val="11"/>
      <color rgb="FFFF0000"/>
      <name val="Calibri"/>
      <family val="2"/>
      <scheme val="minor"/>
    </font>
    <font>
      <b/>
      <sz val="11"/>
      <name val="Calibri"/>
      <family val="2"/>
      <scheme val="minor"/>
    </font>
    <font>
      <sz val="11"/>
      <color theme="4"/>
      <name val="Calibri"/>
      <family val="2"/>
      <scheme val="minor"/>
    </font>
    <font>
      <i/>
      <sz val="11"/>
      <color theme="1"/>
      <name val="Calibri"/>
      <family val="2"/>
      <scheme val="minor"/>
    </font>
    <font>
      <sz val="10"/>
      <name val="Arial"/>
      <family val="2"/>
    </font>
    <font>
      <b/>
      <sz val="11"/>
      <color indexed="8"/>
      <name val="Calibri"/>
      <family val="2"/>
      <scheme val="minor"/>
    </font>
    <font>
      <sz val="11"/>
      <color indexed="8"/>
      <name val="Calibri"/>
      <family val="2"/>
      <scheme val="minor"/>
    </font>
    <font>
      <sz val="10"/>
      <color rgb="FF000000"/>
      <name val="Arial"/>
      <family val="2"/>
    </font>
    <font>
      <b/>
      <sz val="18"/>
      <color theme="1"/>
      <name val="Calibri"/>
      <family val="2"/>
      <scheme val="minor"/>
    </font>
    <font>
      <sz val="18"/>
      <color theme="1"/>
      <name val="Calibri"/>
      <family val="2"/>
      <scheme val="minor"/>
    </font>
    <font>
      <u/>
      <sz val="11"/>
      <color theme="10"/>
      <name val="Calibri"/>
      <family val="2"/>
      <scheme val="minor"/>
    </font>
    <font>
      <sz val="11"/>
      <color rgb="FF000000"/>
      <name val="Calibri"/>
      <family val="2"/>
      <scheme val="minor"/>
    </font>
    <font>
      <sz val="10"/>
      <color theme="1"/>
      <name val="Arial"/>
      <family val="2"/>
    </font>
    <font>
      <b/>
      <sz val="11"/>
      <color rgb="FF000000"/>
      <name val="Calibri"/>
      <family val="2"/>
      <scheme val="minor"/>
    </font>
    <font>
      <i/>
      <sz val="11"/>
      <name val="Calibri"/>
      <family val="2"/>
      <scheme val="minor"/>
    </font>
    <font>
      <sz val="11"/>
      <name val="Calibri"/>
      <family val="2"/>
    </font>
    <font>
      <sz val="9"/>
      <color theme="1"/>
      <name val="Tahoma"/>
      <family val="2"/>
    </font>
    <font>
      <b/>
      <u/>
      <sz val="11"/>
      <color rgb="FF000000"/>
      <name val="Calibri"/>
      <family val="2"/>
      <scheme val="minor"/>
    </font>
    <font>
      <sz val="12"/>
      <color theme="1"/>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D9D9D9"/>
        <bgColor rgb="FF000000"/>
      </patternFill>
    </fill>
    <fill>
      <patternFill patternType="solid">
        <fgColor theme="0" tint="-0.249977111117893"/>
        <bgColor indexed="64"/>
      </patternFill>
    </fill>
    <fill>
      <patternFill patternType="solid">
        <fgColor theme="0" tint="-0.249977111117893"/>
        <bgColor rgb="FF000000"/>
      </patternFill>
    </fill>
    <fill>
      <patternFill patternType="solid">
        <fgColor theme="0" tint="-0.14999847407452621"/>
        <bgColor rgb="FF000000"/>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2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0" fillId="0" borderId="0"/>
    <xf numFmtId="0" fontId="13" fillId="0" borderId="0"/>
    <xf numFmtId="44" fontId="13" fillId="0" borderId="0" applyFont="0" applyFill="0" applyBorder="0" applyAlignment="0" applyProtection="0"/>
    <xf numFmtId="0" fontId="16" fillId="0" borderId="0" applyNumberFormat="0" applyFill="0" applyBorder="0" applyAlignment="0" applyProtection="0"/>
    <xf numFmtId="0" fontId="21" fillId="0" borderId="0"/>
    <xf numFmtId="0" fontId="22" fillId="0" borderId="0"/>
    <xf numFmtId="43" fontId="22" fillId="0" borderId="0" applyFont="0" applyFill="0" applyBorder="0" applyAlignment="0" applyProtection="0"/>
    <xf numFmtId="0" fontId="1" fillId="0" borderId="0"/>
    <xf numFmtId="9" fontId="22" fillId="0" borderId="0" applyFont="0" applyFill="0" applyBorder="0" applyAlignment="0" applyProtection="0"/>
    <xf numFmtId="0" fontId="1" fillId="0" borderId="0"/>
    <xf numFmtId="0" fontId="24"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24"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0" fillId="0" borderId="0"/>
    <xf numFmtId="43" fontId="22" fillId="0" borderId="0" applyFont="0" applyFill="0" applyBorder="0" applyAlignment="0" applyProtection="0"/>
    <xf numFmtId="9" fontId="22" fillId="0" borderId="0" applyFont="0" applyFill="0" applyBorder="0" applyAlignment="0" applyProtection="0"/>
  </cellStyleXfs>
  <cellXfs count="270">
    <xf numFmtId="0" fontId="0" fillId="0" borderId="0" xfId="0"/>
    <xf numFmtId="0" fontId="0" fillId="0" borderId="0" xfId="0" applyAlignment="1">
      <alignment horizontal="center"/>
    </xf>
    <xf numFmtId="0" fontId="3" fillId="0" borderId="0" xfId="0" applyFont="1"/>
    <xf numFmtId="0" fontId="3" fillId="2" borderId="1" xfId="0" applyFont="1" applyFill="1" applyBorder="1"/>
    <xf numFmtId="164" fontId="3" fillId="3" borderId="1" xfId="1" applyNumberFormat="1" applyFont="1" applyFill="1" applyBorder="1"/>
    <xf numFmtId="164" fontId="0" fillId="0" borderId="1" xfId="1" applyNumberFormat="1" applyFont="1" applyBorder="1"/>
    <xf numFmtId="164" fontId="0" fillId="0" borderId="1" xfId="0" applyNumberFormat="1" applyBorder="1"/>
    <xf numFmtId="0" fontId="3" fillId="2" borderId="1" xfId="0" applyFont="1" applyFill="1" applyBorder="1" applyAlignment="1">
      <alignment horizontal="center"/>
    </xf>
    <xf numFmtId="165" fontId="0" fillId="0" borderId="1" xfId="2" applyNumberFormat="1" applyFont="1" applyBorder="1"/>
    <xf numFmtId="165" fontId="3" fillId="3" borderId="1" xfId="2" applyNumberFormat="1" applyFont="1" applyFill="1" applyBorder="1"/>
    <xf numFmtId="0" fontId="3" fillId="2" borderId="1" xfId="0" applyFont="1" applyFill="1" applyBorder="1" applyAlignment="1">
      <alignment horizontal="left"/>
    </xf>
    <xf numFmtId="0" fontId="0" fillId="4" borderId="0" xfId="0" applyFill="1"/>
    <xf numFmtId="0" fontId="3" fillId="0" borderId="1" xfId="0" applyFont="1" applyBorder="1"/>
    <xf numFmtId="0" fontId="0" fillId="0" borderId="1" xfId="0" applyBorder="1"/>
    <xf numFmtId="3" fontId="0" fillId="0" borderId="1" xfId="0" applyNumberFormat="1" applyBorder="1"/>
    <xf numFmtId="0" fontId="3" fillId="3" borderId="1" xfId="0" applyFont="1" applyFill="1" applyBorder="1"/>
    <xf numFmtId="9" fontId="0" fillId="0" borderId="1" xfId="3" applyFont="1" applyBorder="1"/>
    <xf numFmtId="9" fontId="1" fillId="0" borderId="1" xfId="3" applyFont="1" applyBorder="1"/>
    <xf numFmtId="9" fontId="3" fillId="0" borderId="1" xfId="3" applyFont="1" applyBorder="1"/>
    <xf numFmtId="164" fontId="0" fillId="0" borderId="0" xfId="1" applyNumberFormat="1" applyFont="1"/>
    <xf numFmtId="164" fontId="3" fillId="0" borderId="1" xfId="1" applyNumberFormat="1" applyFont="1" applyBorder="1"/>
    <xf numFmtId="164" fontId="0" fillId="0" borderId="0" xfId="0" applyNumberFormat="1"/>
    <xf numFmtId="164" fontId="0" fillId="2" borderId="1" xfId="1" applyNumberFormat="1" applyFont="1" applyFill="1" applyBorder="1"/>
    <xf numFmtId="0" fontId="0" fillId="0" borderId="1" xfId="0" applyBorder="1" applyAlignment="1">
      <alignment horizontal="center"/>
    </xf>
    <xf numFmtId="164" fontId="1" fillId="0" borderId="1" xfId="1" applyNumberFormat="1" applyFont="1" applyBorder="1"/>
    <xf numFmtId="0" fontId="3" fillId="2" borderId="1" xfId="0" applyFont="1" applyFill="1" applyBorder="1" applyAlignment="1">
      <alignment vertical="center"/>
    </xf>
    <xf numFmtId="0" fontId="3" fillId="2" borderId="1" xfId="0" applyFont="1" applyFill="1" applyBorder="1" applyAlignment="1">
      <alignment horizontal="center" vertical="center" wrapText="1"/>
    </xf>
    <xf numFmtId="3" fontId="3" fillId="3" borderId="1" xfId="0" applyNumberFormat="1" applyFont="1" applyFill="1" applyBorder="1"/>
    <xf numFmtId="165" fontId="0" fillId="0" borderId="0" xfId="0" applyNumberFormat="1"/>
    <xf numFmtId="9" fontId="0" fillId="0" borderId="0" xfId="0" applyNumberFormat="1"/>
    <xf numFmtId="165" fontId="1" fillId="0" borderId="1" xfId="2" applyNumberFormat="1" applyFont="1" applyBorder="1"/>
    <xf numFmtId="0" fontId="8" fillId="0" borderId="1" xfId="0" quotePrefix="1" applyFont="1" applyBorder="1" applyAlignment="1">
      <alignment horizontal="right"/>
    </xf>
    <xf numFmtId="0" fontId="2" fillId="0" borderId="1" xfId="0" quotePrefix="1" applyFont="1" applyBorder="1" applyAlignment="1">
      <alignment horizontal="right"/>
    </xf>
    <xf numFmtId="0" fontId="3" fillId="0" borderId="1" xfId="0" applyFont="1" applyBorder="1" applyAlignment="1">
      <alignment horizontal="right"/>
    </xf>
    <xf numFmtId="164" fontId="3" fillId="0" borderId="1" xfId="1" applyNumberFormat="1" applyFont="1" applyFill="1" applyBorder="1"/>
    <xf numFmtId="165" fontId="3" fillId="0" borderId="1" xfId="2" applyNumberFormat="1" applyFont="1" applyFill="1" applyBorder="1"/>
    <xf numFmtId="164" fontId="1" fillId="0" borderId="1" xfId="1" applyNumberFormat="1" applyFont="1" applyFill="1" applyBorder="1"/>
    <xf numFmtId="0" fontId="3" fillId="2" borderId="1" xfId="0" applyFont="1" applyFill="1" applyBorder="1" applyAlignment="1">
      <alignment vertical="center" wrapText="1"/>
    </xf>
    <xf numFmtId="9" fontId="0" fillId="0" borderId="1" xfId="0" applyNumberFormat="1" applyBorder="1"/>
    <xf numFmtId="44" fontId="0" fillId="0" borderId="0" xfId="0" applyNumberFormat="1"/>
    <xf numFmtId="44" fontId="1" fillId="0" borderId="1" xfId="2" applyFont="1" applyFill="1" applyBorder="1"/>
    <xf numFmtId="165" fontId="2" fillId="0" borderId="1" xfId="2" applyNumberFormat="1" applyFont="1" applyFill="1" applyBorder="1"/>
    <xf numFmtId="165" fontId="7" fillId="3" borderId="1" xfId="2" applyNumberFormat="1" applyFont="1" applyFill="1" applyBorder="1"/>
    <xf numFmtId="165" fontId="5" fillId="0" borderId="1" xfId="2" applyNumberFormat="1" applyFont="1" applyFill="1" applyBorder="1"/>
    <xf numFmtId="0" fontId="6" fillId="0" borderId="1" xfId="0" quotePrefix="1" applyFont="1" applyBorder="1" applyAlignment="1">
      <alignment horizontal="right"/>
    </xf>
    <xf numFmtId="0" fontId="3" fillId="2" borderId="1" xfId="0" applyFont="1" applyFill="1" applyBorder="1" applyAlignment="1">
      <alignment wrapText="1"/>
    </xf>
    <xf numFmtId="0" fontId="3" fillId="2" borderId="1" xfId="0" applyFont="1" applyFill="1" applyBorder="1" applyAlignment="1">
      <alignment horizontal="center" wrapText="1"/>
    </xf>
    <xf numFmtId="0" fontId="0" fillId="0" borderId="1" xfId="0" applyBorder="1" applyAlignment="1">
      <alignment horizontal="left" indent="2"/>
    </xf>
    <xf numFmtId="168" fontId="11" fillId="2" borderId="1" xfId="0" applyNumberFormat="1" applyFont="1" applyFill="1" applyBorder="1" applyAlignment="1">
      <alignment horizontal="center" vertical="top" wrapText="1"/>
    </xf>
    <xf numFmtId="0" fontId="11" fillId="0" borderId="1" xfId="0" applyFont="1" applyBorder="1" applyAlignment="1">
      <alignment horizontal="left" vertical="top" wrapText="1"/>
    </xf>
    <xf numFmtId="169" fontId="12" fillId="0" borderId="1" xfId="0" applyNumberFormat="1" applyFont="1" applyBorder="1" applyAlignment="1">
      <alignment horizontal="right" vertical="top" wrapText="1"/>
    </xf>
    <xf numFmtId="170" fontId="12" fillId="0" borderId="1" xfId="0" applyNumberFormat="1" applyFont="1" applyBorder="1" applyAlignment="1">
      <alignment horizontal="right" vertical="top" wrapText="1"/>
    </xf>
    <xf numFmtId="165" fontId="3" fillId="3" borderId="1" xfId="2" applyNumberFormat="1" applyFont="1" applyFill="1" applyBorder="1" applyAlignment="1">
      <alignment horizontal="center"/>
    </xf>
    <xf numFmtId="0" fontId="0" fillId="3" borderId="1" xfId="0" applyFill="1" applyBorder="1" applyAlignment="1">
      <alignment horizontal="center"/>
    </xf>
    <xf numFmtId="0" fontId="0" fillId="3" borderId="1" xfId="0" applyFill="1" applyBorder="1"/>
    <xf numFmtId="0" fontId="0" fillId="8" borderId="1" xfId="0" applyFill="1" applyBorder="1" applyAlignment="1">
      <alignment horizontal="center"/>
    </xf>
    <xf numFmtId="0" fontId="0" fillId="8" borderId="1" xfId="0" applyFill="1" applyBorder="1"/>
    <xf numFmtId="0" fontId="0" fillId="7" borderId="1" xfId="0" applyFill="1" applyBorder="1" applyAlignment="1">
      <alignment horizontal="center"/>
    </xf>
    <xf numFmtId="0" fontId="0" fillId="7" borderId="1" xfId="0" applyFill="1" applyBorder="1"/>
    <xf numFmtId="0" fontId="0" fillId="6" borderId="1" xfId="0" applyFill="1" applyBorder="1"/>
    <xf numFmtId="0" fontId="14" fillId="0" borderId="0" xfId="0" applyFont="1" applyAlignment="1">
      <alignment horizontal="center"/>
    </xf>
    <xf numFmtId="0" fontId="15" fillId="0" borderId="0" xfId="0" applyFont="1" applyAlignment="1">
      <alignment horizontal="center"/>
    </xf>
    <xf numFmtId="9" fontId="0" fillId="0" borderId="0" xfId="3" applyFont="1"/>
    <xf numFmtId="0" fontId="9" fillId="0" borderId="0" xfId="0" applyFont="1"/>
    <xf numFmtId="0" fontId="0" fillId="0" borderId="1" xfId="0" applyBorder="1" applyAlignment="1">
      <alignment horizontal="left"/>
    </xf>
    <xf numFmtId="0" fontId="5" fillId="0" borderId="1" xfId="0" applyFont="1" applyBorder="1" applyAlignment="1">
      <alignment horizontal="center"/>
    </xf>
    <xf numFmtId="0" fontId="5" fillId="0" borderId="1" xfId="0" applyFont="1" applyBorder="1"/>
    <xf numFmtId="164" fontId="5" fillId="0" borderId="1" xfId="1" applyNumberFormat="1" applyFont="1" applyBorder="1"/>
    <xf numFmtId="0" fontId="6" fillId="0" borderId="0" xfId="0" applyFont="1"/>
    <xf numFmtId="6" fontId="0" fillId="0" borderId="1" xfId="0" applyNumberFormat="1" applyBorder="1" applyAlignment="1">
      <alignment horizontal="right" vertical="center"/>
    </xf>
    <xf numFmtId="168" fontId="11" fillId="2" borderId="5" xfId="0" applyNumberFormat="1" applyFont="1" applyFill="1" applyBorder="1" applyAlignment="1">
      <alignment horizontal="center" vertical="top" wrapText="1"/>
    </xf>
    <xf numFmtId="6" fontId="18" fillId="0" borderId="0" xfId="0" applyNumberFormat="1" applyFont="1" applyAlignment="1">
      <alignment horizontal="right" vertical="center"/>
    </xf>
    <xf numFmtId="164" fontId="7" fillId="3" borderId="1" xfId="1" applyNumberFormat="1" applyFont="1" applyFill="1" applyBorder="1"/>
    <xf numFmtId="1" fontId="3" fillId="2" borderId="1" xfId="0" applyNumberFormat="1" applyFont="1" applyFill="1" applyBorder="1" applyAlignment="1">
      <alignment horizontal="center"/>
    </xf>
    <xf numFmtId="9" fontId="1" fillId="2" borderId="1" xfId="3" applyFont="1" applyFill="1" applyBorder="1"/>
    <xf numFmtId="166" fontId="1" fillId="0" borderId="1" xfId="3" applyNumberFormat="1" applyFont="1" applyFill="1" applyBorder="1"/>
    <xf numFmtId="6" fontId="0" fillId="0" borderId="0" xfId="0" applyNumberFormat="1"/>
    <xf numFmtId="0" fontId="3" fillId="0" borderId="0" xfId="0" applyFont="1" applyAlignment="1">
      <alignment vertical="center" wrapText="1"/>
    </xf>
    <xf numFmtId="0" fontId="0" fillId="0" borderId="0" xfId="0" applyAlignment="1">
      <alignment horizontal="left" indent="2"/>
    </xf>
    <xf numFmtId="165" fontId="0" fillId="0" borderId="0" xfId="2" applyNumberFormat="1" applyFont="1" applyBorder="1"/>
    <xf numFmtId="165" fontId="0" fillId="0" borderId="1" xfId="2" applyNumberFormat="1" applyFont="1" applyFill="1" applyBorder="1"/>
    <xf numFmtId="9" fontId="5" fillId="0" borderId="1" xfId="3" applyFont="1" applyFill="1" applyBorder="1"/>
    <xf numFmtId="0" fontId="3" fillId="2" borderId="6" xfId="0" applyFont="1" applyFill="1" applyBorder="1" applyAlignment="1">
      <alignment vertical="center"/>
    </xf>
    <xf numFmtId="0" fontId="3" fillId="2" borderId="6" xfId="0" applyFont="1" applyFill="1" applyBorder="1" applyAlignment="1">
      <alignment horizontal="center" vertical="center" wrapText="1"/>
    </xf>
    <xf numFmtId="0" fontId="3" fillId="2" borderId="6" xfId="0" applyFont="1" applyFill="1" applyBorder="1" applyAlignment="1">
      <alignment horizontal="center" vertical="center"/>
    </xf>
    <xf numFmtId="165" fontId="1" fillId="0" borderId="1" xfId="2" applyNumberFormat="1" applyFont="1" applyFill="1" applyBorder="1"/>
    <xf numFmtId="44" fontId="5" fillId="0" borderId="1" xfId="2" applyFont="1" applyFill="1" applyBorder="1"/>
    <xf numFmtId="165" fontId="2" fillId="0" borderId="1" xfId="0" applyNumberFormat="1" applyFont="1" applyBorder="1"/>
    <xf numFmtId="0" fontId="7" fillId="5" borderId="1" xfId="0" applyFont="1" applyFill="1" applyBorder="1"/>
    <xf numFmtId="0" fontId="7" fillId="5" borderId="1" xfId="0" applyFont="1" applyFill="1" applyBorder="1" applyAlignment="1">
      <alignment horizontal="center" vertical="center"/>
    </xf>
    <xf numFmtId="0" fontId="7" fillId="0" borderId="1" xfId="0" applyFont="1" applyBorder="1"/>
    <xf numFmtId="166" fontId="7" fillId="0" borderId="1" xfId="0" applyNumberFormat="1" applyFont="1" applyBorder="1"/>
    <xf numFmtId="164" fontId="5" fillId="0" borderId="1" xfId="0" applyNumberFormat="1" applyFont="1" applyBorder="1"/>
    <xf numFmtId="164" fontId="7" fillId="0" borderId="1" xfId="1" applyNumberFormat="1" applyFont="1" applyBorder="1"/>
    <xf numFmtId="164" fontId="7" fillId="0" borderId="1" xfId="0" applyNumberFormat="1" applyFont="1" applyBorder="1"/>
    <xf numFmtId="166" fontId="5" fillId="0" borderId="1" xfId="0" applyNumberFormat="1" applyFont="1" applyBorder="1"/>
    <xf numFmtId="0" fontId="5" fillId="0" borderId="0" xfId="0" applyFont="1"/>
    <xf numFmtId="9" fontId="5" fillId="0" borderId="1" xfId="3" applyFont="1" applyBorder="1"/>
    <xf numFmtId="164" fontId="0" fillId="0" borderId="0" xfId="3" applyNumberFormat="1" applyFont="1"/>
    <xf numFmtId="3" fontId="3" fillId="0" borderId="0" xfId="0" applyNumberFormat="1" applyFont="1"/>
    <xf numFmtId="0" fontId="17" fillId="7" borderId="1" xfId="0" applyFont="1" applyFill="1" applyBorder="1"/>
    <xf numFmtId="0" fontId="7" fillId="2" borderId="1" xfId="0" applyFont="1" applyFill="1" applyBorder="1" applyAlignment="1">
      <alignment horizontal="right"/>
    </xf>
    <xf numFmtId="9" fontId="7" fillId="0" borderId="1" xfId="3" applyFont="1" applyFill="1" applyBorder="1" applyAlignment="1">
      <alignment horizontal="right"/>
    </xf>
    <xf numFmtId="3" fontId="17" fillId="0" borderId="1" xfId="0" applyNumberFormat="1" applyFont="1" applyBorder="1"/>
    <xf numFmtId="166" fontId="1" fillId="0" borderId="1" xfId="3" applyNumberFormat="1" applyFont="1" applyBorder="1"/>
    <xf numFmtId="6" fontId="5" fillId="0" borderId="1" xfId="0" applyNumberFormat="1" applyFont="1" applyBorder="1"/>
    <xf numFmtId="0" fontId="7" fillId="2" borderId="1" xfId="0" applyFont="1" applyFill="1" applyBorder="1" applyAlignment="1">
      <alignment horizontal="center" vertical="center" wrapText="1"/>
    </xf>
    <xf numFmtId="9" fontId="7" fillId="0" borderId="1" xfId="3" applyFont="1" applyBorder="1"/>
    <xf numFmtId="0" fontId="20" fillId="0" borderId="0" xfId="0" applyFont="1"/>
    <xf numFmtId="0" fontId="7" fillId="2" borderId="1" xfId="0" applyFont="1" applyFill="1" applyBorder="1" applyAlignment="1">
      <alignment horizontal="center" wrapText="1"/>
    </xf>
    <xf numFmtId="0" fontId="3" fillId="0" borderId="0" xfId="0" applyFont="1" applyAlignment="1">
      <alignment horizontal="center"/>
    </xf>
    <xf numFmtId="0" fontId="7" fillId="2" borderId="1" xfId="0" applyFont="1" applyFill="1" applyBorder="1"/>
    <xf numFmtId="3" fontId="0" fillId="3" borderId="1" xfId="0" applyNumberFormat="1" applyFill="1" applyBorder="1"/>
    <xf numFmtId="164" fontId="3" fillId="0" borderId="1" xfId="0" applyNumberFormat="1" applyFont="1" applyBorder="1" applyAlignment="1">
      <alignment horizontal="center" vertical="center"/>
    </xf>
    <xf numFmtId="0" fontId="3" fillId="3" borderId="1" xfId="0" applyFont="1" applyFill="1" applyBorder="1" applyAlignment="1">
      <alignment horizontal="center" wrapText="1"/>
    </xf>
    <xf numFmtId="0" fontId="3" fillId="0" borderId="1" xfId="0" applyFont="1" applyBorder="1" applyAlignment="1">
      <alignment horizontal="left" wrapText="1"/>
    </xf>
    <xf numFmtId="49" fontId="15" fillId="0" borderId="0" xfId="0" quotePrefix="1" applyNumberFormat="1" applyFont="1" applyAlignment="1">
      <alignment horizontal="center"/>
    </xf>
    <xf numFmtId="0" fontId="6" fillId="0" borderId="1" xfId="0" applyFont="1" applyBorder="1"/>
    <xf numFmtId="0" fontId="7" fillId="0" borderId="0" xfId="0" applyFont="1"/>
    <xf numFmtId="0" fontId="4" fillId="2" borderId="1" xfId="0" applyFont="1" applyFill="1" applyBorder="1" applyAlignment="1">
      <alignment horizontal="left"/>
    </xf>
    <xf numFmtId="0" fontId="3" fillId="3" borderId="4" xfId="0" applyFont="1" applyFill="1" applyBorder="1"/>
    <xf numFmtId="0" fontId="6" fillId="3" borderId="3" xfId="0" applyFont="1" applyFill="1" applyBorder="1"/>
    <xf numFmtId="0" fontId="6" fillId="3" borderId="4" xfId="0" applyFont="1" applyFill="1" applyBorder="1"/>
    <xf numFmtId="0" fontId="2" fillId="3" borderId="1" xfId="0" applyFont="1" applyFill="1" applyBorder="1"/>
    <xf numFmtId="0" fontId="7" fillId="3" borderId="2" xfId="0" applyFont="1" applyFill="1" applyBorder="1"/>
    <xf numFmtId="0" fontId="7" fillId="3" borderId="3" xfId="0" applyFont="1" applyFill="1" applyBorder="1"/>
    <xf numFmtId="3" fontId="5" fillId="0" borderId="1" xfId="0" applyNumberFormat="1" applyFont="1" applyBorder="1"/>
    <xf numFmtId="0" fontId="7" fillId="3" borderId="1" xfId="0" applyFont="1" applyFill="1" applyBorder="1"/>
    <xf numFmtId="3" fontId="7" fillId="3" borderId="1" xfId="0" applyNumberFormat="1" applyFont="1" applyFill="1" applyBorder="1"/>
    <xf numFmtId="0" fontId="7" fillId="2" borderId="6" xfId="0" applyFont="1" applyFill="1" applyBorder="1" applyAlignment="1">
      <alignment vertical="center"/>
    </xf>
    <xf numFmtId="0" fontId="7" fillId="2" borderId="6" xfId="0" applyFont="1" applyFill="1" applyBorder="1" applyAlignment="1">
      <alignment horizontal="center" vertical="center" wrapText="1"/>
    </xf>
    <xf numFmtId="0" fontId="7" fillId="2" borderId="6" xfId="0" applyFont="1" applyFill="1" applyBorder="1" applyAlignment="1">
      <alignment horizontal="center" vertical="center"/>
    </xf>
    <xf numFmtId="3" fontId="5" fillId="3" borderId="1" xfId="0" applyNumberFormat="1" applyFont="1" applyFill="1" applyBorder="1"/>
    <xf numFmtId="0" fontId="7" fillId="9" borderId="1" xfId="0" applyFont="1" applyFill="1" applyBorder="1" applyAlignment="1">
      <alignment horizontal="center" wrapText="1"/>
    </xf>
    <xf numFmtId="167" fontId="0" fillId="0" borderId="0" xfId="1" applyNumberFormat="1" applyFont="1" applyFill="1" applyBorder="1" applyAlignment="1">
      <alignment horizontal="center"/>
    </xf>
    <xf numFmtId="0" fontId="19" fillId="0" borderId="1" xfId="0" applyFont="1" applyBorder="1" applyAlignment="1">
      <alignment horizontal="center"/>
    </xf>
    <xf numFmtId="0" fontId="3" fillId="0" borderId="0" xfId="0" applyFont="1" applyAlignment="1">
      <alignment vertical="center"/>
    </xf>
    <xf numFmtId="6" fontId="5" fillId="0" borderId="1" xfId="0" applyNumberFormat="1" applyFont="1" applyBorder="1" applyAlignment="1">
      <alignment horizontal="right" vertical="center"/>
    </xf>
    <xf numFmtId="0" fontId="0" fillId="6" borderId="1" xfId="0" applyFill="1" applyBorder="1" applyAlignment="1">
      <alignment horizontal="center"/>
    </xf>
    <xf numFmtId="0" fontId="0" fillId="7" borderId="1" xfId="0" applyFill="1" applyBorder="1" applyAlignment="1">
      <alignment horizontal="center" vertical="center"/>
    </xf>
    <xf numFmtId="0" fontId="5" fillId="7" borderId="1" xfId="0" applyFont="1" applyFill="1" applyBorder="1"/>
    <xf numFmtId="166" fontId="0" fillId="0" borderId="1" xfId="3" applyNumberFormat="1" applyFont="1" applyBorder="1"/>
    <xf numFmtId="0" fontId="0" fillId="0" borderId="0" xfId="0" applyAlignment="1">
      <alignment wrapText="1"/>
    </xf>
    <xf numFmtId="0" fontId="3" fillId="0" borderId="1" xfId="0" applyFont="1" applyBorder="1" applyAlignment="1">
      <alignment wrapText="1"/>
    </xf>
    <xf numFmtId="9" fontId="3" fillId="0" borderId="1" xfId="0" applyNumberFormat="1" applyFont="1" applyBorder="1" applyAlignment="1">
      <alignment wrapText="1"/>
    </xf>
    <xf numFmtId="0" fontId="0" fillId="0" borderId="1" xfId="0" applyBorder="1" applyAlignment="1">
      <alignment wrapText="1"/>
    </xf>
    <xf numFmtId="9" fontId="0" fillId="0" borderId="1" xfId="0" applyNumberFormat="1" applyBorder="1" applyAlignment="1">
      <alignment wrapText="1"/>
    </xf>
    <xf numFmtId="165" fontId="3" fillId="0" borderId="1" xfId="0" applyNumberFormat="1" applyFont="1" applyBorder="1"/>
    <xf numFmtId="165" fontId="0" fillId="0" borderId="1" xfId="0" applyNumberFormat="1" applyBorder="1"/>
    <xf numFmtId="0" fontId="3" fillId="0" borderId="0" xfId="0" applyFont="1" applyAlignment="1">
      <alignment wrapText="1"/>
    </xf>
    <xf numFmtId="0" fontId="3" fillId="3" borderId="1" xfId="0" applyFont="1" applyFill="1" applyBorder="1" applyAlignment="1">
      <alignment horizontal="center"/>
    </xf>
    <xf numFmtId="3" fontId="0" fillId="0" borderId="0" xfId="0" applyNumberFormat="1"/>
    <xf numFmtId="0" fontId="3" fillId="3" borderId="1" xfId="0" applyFont="1" applyFill="1" applyBorder="1" applyAlignment="1">
      <alignment horizontal="center" vertical="center"/>
    </xf>
    <xf numFmtId="0" fontId="3" fillId="0" borderId="1" xfId="0" applyFont="1" applyBorder="1" applyAlignment="1">
      <alignment horizontal="center" vertical="center"/>
    </xf>
    <xf numFmtId="168" fontId="11" fillId="3" borderId="1" xfId="0" applyNumberFormat="1" applyFont="1" applyFill="1" applyBorder="1" applyAlignment="1">
      <alignment horizontal="center" vertical="top" wrapText="1"/>
    </xf>
    <xf numFmtId="164" fontId="3" fillId="3" borderId="1" xfId="0" applyNumberFormat="1" applyFont="1" applyFill="1" applyBorder="1"/>
    <xf numFmtId="9" fontId="3" fillId="3" borderId="1" xfId="3" applyFont="1" applyFill="1" applyBorder="1"/>
    <xf numFmtId="44" fontId="3" fillId="3" borderId="1" xfId="2" applyFont="1" applyFill="1" applyBorder="1"/>
    <xf numFmtId="3" fontId="19" fillId="3" borderId="1" xfId="0" applyNumberFormat="1" applyFont="1" applyFill="1" applyBorder="1"/>
    <xf numFmtId="9" fontId="7" fillId="3" borderId="1" xfId="3" applyFont="1" applyFill="1" applyBorder="1" applyAlignment="1">
      <alignment horizontal="right"/>
    </xf>
    <xf numFmtId="166" fontId="3" fillId="3" borderId="1" xfId="3" applyNumberFormat="1" applyFont="1" applyFill="1" applyBorder="1"/>
    <xf numFmtId="0" fontId="3" fillId="3" borderId="2" xfId="0" applyFont="1" applyFill="1" applyBorder="1"/>
    <xf numFmtId="0" fontId="3" fillId="3" borderId="3" xfId="0" applyFont="1" applyFill="1" applyBorder="1"/>
    <xf numFmtId="0" fontId="3" fillId="10" borderId="1" xfId="0" applyFont="1" applyFill="1" applyBorder="1" applyAlignment="1">
      <alignment horizontal="center"/>
    </xf>
    <xf numFmtId="0" fontId="19" fillId="11" borderId="1" xfId="0" applyFont="1" applyFill="1" applyBorder="1" applyAlignment="1">
      <alignment horizontal="center"/>
    </xf>
    <xf numFmtId="164" fontId="7" fillId="2" borderId="1" xfId="1" applyNumberFormat="1" applyFont="1" applyFill="1" applyBorder="1"/>
    <xf numFmtId="9" fontId="7" fillId="2" borderId="1" xfId="3" applyFont="1" applyFill="1" applyBorder="1"/>
    <xf numFmtId="0" fontId="7" fillId="3" borderId="1" xfId="0" applyFont="1" applyFill="1" applyBorder="1" applyAlignment="1">
      <alignment horizontal="left"/>
    </xf>
    <xf numFmtId="164" fontId="5" fillId="0" borderId="1" xfId="1" applyNumberFormat="1" applyFont="1" applyFill="1" applyBorder="1"/>
    <xf numFmtId="0" fontId="5" fillId="8" borderId="1" xfId="0" applyFont="1" applyFill="1" applyBorder="1" applyAlignment="1">
      <alignment horizontal="center"/>
    </xf>
    <xf numFmtId="0" fontId="5" fillId="8" borderId="1" xfId="0" applyFont="1" applyFill="1" applyBorder="1"/>
    <xf numFmtId="0" fontId="5" fillId="6" borderId="1" xfId="0" applyFont="1" applyFill="1" applyBorder="1"/>
    <xf numFmtId="0" fontId="0" fillId="4" borderId="0" xfId="0" applyFill="1" applyAlignment="1">
      <alignment wrapText="1"/>
    </xf>
    <xf numFmtId="0" fontId="3" fillId="3" borderId="1" xfId="0" applyFont="1" applyFill="1" applyBorder="1" applyAlignment="1">
      <alignment horizontal="left" wrapText="1"/>
    </xf>
    <xf numFmtId="0" fontId="3" fillId="3" borderId="1" xfId="0" applyFont="1" applyFill="1" applyBorder="1" applyAlignment="1">
      <alignment wrapText="1"/>
    </xf>
    <xf numFmtId="165" fontId="3" fillId="3" borderId="1" xfId="0" applyNumberFormat="1" applyFont="1" applyFill="1" applyBorder="1"/>
    <xf numFmtId="166" fontId="5" fillId="0" borderId="1" xfId="7" applyNumberFormat="1" applyFont="1" applyBorder="1"/>
    <xf numFmtId="9" fontId="7" fillId="0" borderId="1" xfId="0" applyNumberFormat="1" applyFont="1" applyBorder="1"/>
    <xf numFmtId="3" fontId="5" fillId="0" borderId="7" xfId="0" applyNumberFormat="1" applyFont="1" applyBorder="1"/>
    <xf numFmtId="0" fontId="3" fillId="10" borderId="1" xfId="0" applyFont="1" applyFill="1" applyBorder="1" applyAlignment="1">
      <alignment horizontal="center" wrapText="1"/>
    </xf>
    <xf numFmtId="0" fontId="3" fillId="0" borderId="1" xfId="0" applyFont="1" applyBorder="1" applyAlignment="1">
      <alignment horizontal="center" vertical="center" wrapText="1"/>
    </xf>
    <xf numFmtId="0" fontId="0" fillId="0" borderId="1" xfId="0" applyBorder="1" applyAlignment="1">
      <alignment vertical="center" wrapText="1"/>
    </xf>
    <xf numFmtId="0" fontId="7" fillId="11" borderId="1" xfId="0" applyFont="1" applyFill="1" applyBorder="1" applyAlignment="1">
      <alignment horizontal="center" wrapText="1"/>
    </xf>
    <xf numFmtId="164" fontId="19" fillId="3" borderId="8" xfId="1" applyNumberFormat="1" applyFont="1" applyFill="1" applyBorder="1" applyAlignment="1">
      <alignment horizontal="center"/>
    </xf>
    <xf numFmtId="164" fontId="3" fillId="3" borderId="1" xfId="1" applyNumberFormat="1" applyFont="1" applyFill="1" applyBorder="1" applyAlignment="1">
      <alignment horizontal="center"/>
    </xf>
    <xf numFmtId="164" fontId="17" fillId="0" borderId="8" xfId="1" applyNumberFormat="1" applyFont="1" applyBorder="1" applyAlignment="1">
      <alignment horizontal="center"/>
    </xf>
    <xf numFmtId="164" fontId="17" fillId="0" borderId="10" xfId="1" applyNumberFormat="1" applyFont="1" applyBorder="1" applyAlignment="1">
      <alignment horizontal="center"/>
    </xf>
    <xf numFmtId="0" fontId="0" fillId="0" borderId="0" xfId="2" applyNumberFormat="1" applyFont="1" applyFill="1" applyBorder="1" applyAlignment="1">
      <alignment horizontal="left"/>
    </xf>
    <xf numFmtId="0" fontId="19" fillId="12" borderId="8" xfId="0" applyFont="1" applyFill="1" applyBorder="1" applyAlignment="1">
      <alignment horizontal="center" wrapText="1"/>
    </xf>
    <xf numFmtId="0" fontId="7" fillId="9" borderId="15" xfId="0" applyFont="1" applyFill="1" applyBorder="1" applyAlignment="1">
      <alignment horizontal="center" wrapText="1"/>
    </xf>
    <xf numFmtId="164" fontId="19" fillId="3" borderId="15" xfId="1" applyNumberFormat="1" applyFont="1" applyFill="1" applyBorder="1" applyAlignment="1">
      <alignment horizontal="center"/>
    </xf>
    <xf numFmtId="164" fontId="17" fillId="0" borderId="15" xfId="1" applyNumberFormat="1" applyFont="1" applyFill="1" applyBorder="1" applyAlignment="1">
      <alignment horizontal="center"/>
    </xf>
    <xf numFmtId="164" fontId="17" fillId="0" borderId="15" xfId="1" applyNumberFormat="1" applyFont="1" applyBorder="1" applyAlignment="1">
      <alignment horizontal="center"/>
    </xf>
    <xf numFmtId="164" fontId="17" fillId="0" borderId="16" xfId="1" applyNumberFormat="1" applyFont="1" applyFill="1" applyBorder="1" applyAlignment="1">
      <alignment horizontal="center"/>
    </xf>
    <xf numFmtId="0" fontId="7" fillId="9" borderId="8" xfId="0" applyFont="1" applyFill="1" applyBorder="1" applyAlignment="1">
      <alignment horizontal="center" wrapText="1"/>
    </xf>
    <xf numFmtId="164" fontId="3" fillId="3" borderId="8" xfId="1" applyNumberFormat="1" applyFont="1" applyFill="1" applyBorder="1" applyAlignment="1">
      <alignment horizontal="center"/>
    </xf>
    <xf numFmtId="164" fontId="3" fillId="3" borderId="15" xfId="1" applyNumberFormat="1" applyFont="1" applyFill="1" applyBorder="1" applyAlignment="1">
      <alignment horizontal="center"/>
    </xf>
    <xf numFmtId="164" fontId="0" fillId="0" borderId="8" xfId="1" applyNumberFormat="1" applyFont="1" applyBorder="1" applyAlignment="1">
      <alignment horizontal="center"/>
    </xf>
    <xf numFmtId="164" fontId="0" fillId="0" borderId="15" xfId="1" applyNumberFormat="1" applyFont="1" applyFill="1" applyBorder="1" applyAlignment="1">
      <alignment horizontal="center"/>
    </xf>
    <xf numFmtId="164" fontId="0" fillId="0" borderId="15" xfId="1" applyNumberFormat="1" applyFont="1" applyBorder="1" applyAlignment="1">
      <alignment horizontal="center"/>
    </xf>
    <xf numFmtId="164" fontId="0" fillId="0" borderId="10" xfId="1" applyNumberFormat="1" applyFont="1" applyBorder="1" applyAlignment="1">
      <alignment horizontal="center"/>
    </xf>
    <xf numFmtId="164" fontId="0" fillId="0" borderId="16" xfId="1" applyNumberFormat="1" applyFont="1" applyBorder="1" applyAlignment="1">
      <alignment horizontal="center"/>
    </xf>
    <xf numFmtId="0" fontId="19" fillId="12" borderId="15" xfId="0" applyFont="1" applyFill="1" applyBorder="1" applyAlignment="1">
      <alignment horizontal="center" wrapText="1"/>
    </xf>
    <xf numFmtId="9" fontId="3" fillId="3" borderId="15" xfId="3" applyFont="1" applyFill="1" applyBorder="1"/>
    <xf numFmtId="164" fontId="1" fillId="0" borderId="8" xfId="1" applyNumberFormat="1" applyFont="1" applyFill="1" applyBorder="1" applyAlignment="1">
      <alignment horizontal="center"/>
    </xf>
    <xf numFmtId="164" fontId="1" fillId="0" borderId="1" xfId="1" applyNumberFormat="1" applyFont="1" applyFill="1" applyBorder="1" applyAlignment="1">
      <alignment horizontal="center"/>
    </xf>
    <xf numFmtId="9" fontId="1" fillId="0" borderId="15" xfId="3" applyFont="1" applyBorder="1"/>
    <xf numFmtId="164" fontId="1" fillId="0" borderId="10" xfId="1" applyNumberFormat="1" applyFont="1" applyFill="1" applyBorder="1" applyAlignment="1">
      <alignment horizontal="center"/>
    </xf>
    <xf numFmtId="164" fontId="1" fillId="0" borderId="11" xfId="1" applyNumberFormat="1" applyFont="1" applyFill="1" applyBorder="1" applyAlignment="1">
      <alignment horizontal="center"/>
    </xf>
    <xf numFmtId="9" fontId="1" fillId="0" borderId="16" xfId="3" applyFont="1" applyBorder="1"/>
    <xf numFmtId="0" fontId="19" fillId="3" borderId="9" xfId="0" applyFont="1" applyFill="1" applyBorder="1" applyAlignment="1">
      <alignment horizontal="left" wrapText="1"/>
    </xf>
    <xf numFmtId="0" fontId="0" fillId="0" borderId="9" xfId="0" applyBorder="1" applyAlignment="1">
      <alignment horizontal="left" vertical="center"/>
    </xf>
    <xf numFmtId="0" fontId="0" fillId="0" borderId="9" xfId="0" applyBorder="1" applyAlignment="1">
      <alignment horizontal="left" vertical="center" wrapText="1"/>
    </xf>
    <xf numFmtId="0" fontId="0" fillId="0" borderId="12" xfId="0" applyBorder="1" applyAlignment="1">
      <alignment horizontal="left" vertical="center" wrapText="1"/>
    </xf>
    <xf numFmtId="164" fontId="3" fillId="0" borderId="1" xfId="0" applyNumberFormat="1" applyFont="1" applyBorder="1"/>
    <xf numFmtId="0" fontId="3" fillId="10" borderId="1" xfId="0" applyFont="1" applyFill="1" applyBorder="1" applyAlignment="1">
      <alignment horizontal="left"/>
    </xf>
    <xf numFmtId="9" fontId="3" fillId="0" borderId="0" xfId="3" applyFont="1" applyBorder="1"/>
    <xf numFmtId="0" fontId="3" fillId="10" borderId="1" xfId="0" applyFont="1" applyFill="1" applyBorder="1" applyAlignment="1">
      <alignment horizontal="left" wrapText="1"/>
    </xf>
    <xf numFmtId="0" fontId="7" fillId="3" borderId="0" xfId="0" applyFont="1" applyFill="1"/>
    <xf numFmtId="3" fontId="7" fillId="3" borderId="0" xfId="0" applyNumberFormat="1" applyFont="1" applyFill="1"/>
    <xf numFmtId="3" fontId="5" fillId="3" borderId="0" xfId="0" applyNumberFormat="1" applyFont="1" applyFill="1"/>
    <xf numFmtId="6" fontId="0" fillId="0" borderId="1" xfId="0" applyNumberFormat="1" applyBorder="1"/>
    <xf numFmtId="0" fontId="3" fillId="0" borderId="1" xfId="0" applyFont="1" applyBorder="1" applyAlignment="1">
      <alignment horizontal="left"/>
    </xf>
    <xf numFmtId="3" fontId="3" fillId="0" borderId="1" xfId="0" applyNumberFormat="1" applyFont="1" applyBorder="1" applyAlignment="1">
      <alignment horizontal="center"/>
    </xf>
    <xf numFmtId="166" fontId="0" fillId="0" borderId="1" xfId="0" applyNumberFormat="1" applyBorder="1"/>
    <xf numFmtId="166" fontId="9" fillId="0" borderId="1" xfId="0" applyNumberFormat="1" applyFont="1" applyBorder="1" applyAlignment="1">
      <alignment horizontal="right"/>
    </xf>
    <xf numFmtId="9" fontId="1" fillId="0" borderId="0" xfId="3" applyFont="1" applyBorder="1"/>
    <xf numFmtId="164" fontId="0" fillId="0" borderId="0" xfId="1" applyNumberFormat="1" applyFont="1" applyBorder="1"/>
    <xf numFmtId="0" fontId="7" fillId="2" borderId="2" xfId="0" applyFont="1" applyFill="1" applyBorder="1" applyAlignment="1">
      <alignment horizontal="center"/>
    </xf>
    <xf numFmtId="0" fontId="7" fillId="2" borderId="4" xfId="0" applyFont="1" applyFill="1" applyBorder="1" applyAlignment="1">
      <alignment horizontal="center"/>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3" fillId="2" borderId="2" xfId="0" applyFont="1" applyFill="1" applyBorder="1" applyAlignment="1">
      <alignment horizontal="center"/>
    </xf>
    <xf numFmtId="0" fontId="3" fillId="2" borderId="4" xfId="0" applyFont="1" applyFill="1" applyBorder="1" applyAlignment="1">
      <alignment horizontal="center"/>
    </xf>
    <xf numFmtId="0" fontId="3" fillId="2" borderId="1" xfId="0" applyFont="1" applyFill="1" applyBorder="1" applyAlignment="1">
      <alignment horizontal="center"/>
    </xf>
    <xf numFmtId="0" fontId="7" fillId="2" borderId="3" xfId="0" applyFont="1" applyFill="1" applyBorder="1" applyAlignment="1">
      <alignment horizontal="center"/>
    </xf>
    <xf numFmtId="0" fontId="7" fillId="5" borderId="2" xfId="0" applyFont="1" applyFill="1" applyBorder="1" applyAlignment="1">
      <alignment horizontal="center"/>
    </xf>
    <xf numFmtId="0" fontId="7" fillId="5" borderId="3" xfId="0" applyFont="1" applyFill="1" applyBorder="1" applyAlignment="1">
      <alignment horizontal="center"/>
    </xf>
    <xf numFmtId="0" fontId="7" fillId="5" borderId="4" xfId="0" applyFont="1" applyFill="1" applyBorder="1" applyAlignment="1">
      <alignment horizontal="center"/>
    </xf>
    <xf numFmtId="0" fontId="7" fillId="5" borderId="1" xfId="0" applyFont="1" applyFill="1" applyBorder="1" applyAlignment="1">
      <alignment horizontal="center"/>
    </xf>
    <xf numFmtId="0" fontId="7" fillId="2" borderId="1" xfId="0" applyFont="1" applyFill="1" applyBorder="1" applyAlignment="1">
      <alignment horizontal="center"/>
    </xf>
    <xf numFmtId="0" fontId="3" fillId="3" borderId="1" xfId="0" applyFont="1" applyFill="1" applyBorder="1" applyAlignment="1">
      <alignment horizontal="left"/>
    </xf>
    <xf numFmtId="0" fontId="4" fillId="2" borderId="1" xfId="0" applyFont="1" applyFill="1" applyBorder="1" applyAlignment="1">
      <alignment horizontal="left"/>
    </xf>
    <xf numFmtId="0" fontId="3" fillId="2" borderId="1" xfId="0" applyFont="1" applyFill="1" applyBorder="1" applyAlignment="1">
      <alignment horizontal="left"/>
    </xf>
    <xf numFmtId="0" fontId="7" fillId="2" borderId="1" xfId="0" applyFont="1" applyFill="1" applyBorder="1" applyAlignment="1">
      <alignment horizontal="left"/>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9" fillId="11" borderId="17" xfId="0" applyFont="1" applyFill="1" applyBorder="1" applyAlignment="1">
      <alignment horizontal="center"/>
    </xf>
    <xf numFmtId="0" fontId="19" fillId="11" borderId="18" xfId="0" applyFont="1" applyFill="1" applyBorder="1" applyAlignment="1">
      <alignment horizontal="center"/>
    </xf>
    <xf numFmtId="0" fontId="19" fillId="11" borderId="19" xfId="0" applyFont="1" applyFill="1" applyBorder="1" applyAlignment="1">
      <alignment horizontal="center"/>
    </xf>
    <xf numFmtId="0" fontId="19" fillId="11" borderId="20" xfId="0" applyFont="1" applyFill="1" applyBorder="1" applyAlignment="1">
      <alignment horizontal="center" wrapText="1"/>
    </xf>
    <xf numFmtId="0" fontId="19" fillId="11" borderId="9" xfId="0" applyFont="1" applyFill="1" applyBorder="1" applyAlignment="1">
      <alignment horizontal="center" wrapText="1"/>
    </xf>
    <xf numFmtId="0" fontId="19" fillId="11" borderId="13" xfId="0" applyFont="1" applyFill="1" applyBorder="1" applyAlignment="1">
      <alignment horizontal="center"/>
    </xf>
    <xf numFmtId="0" fontId="19" fillId="11" borderId="14" xfId="0" applyFont="1" applyFill="1" applyBorder="1" applyAlignment="1">
      <alignment horizontal="center"/>
    </xf>
    <xf numFmtId="0" fontId="3" fillId="3" borderId="2" xfId="0" applyFont="1" applyFill="1" applyBorder="1"/>
    <xf numFmtId="0" fontId="3" fillId="3" borderId="3" xfId="0" applyFont="1" applyFill="1" applyBorder="1"/>
    <xf numFmtId="0" fontId="3" fillId="10" borderId="1" xfId="0" applyFont="1" applyFill="1" applyBorder="1" applyAlignment="1">
      <alignment horizontal="center"/>
    </xf>
    <xf numFmtId="0" fontId="3" fillId="3" borderId="1" xfId="0" applyFont="1" applyFill="1" applyBorder="1"/>
    <xf numFmtId="0" fontId="9" fillId="0" borderId="0" xfId="0" applyFont="1" applyAlignment="1">
      <alignment wrapText="1"/>
    </xf>
    <xf numFmtId="0" fontId="3" fillId="0" borderId="1" xfId="0" applyFont="1" applyBorder="1" applyAlignment="1">
      <alignment horizontal="center" vertical="center"/>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0" borderId="1" xfId="0" applyFont="1" applyBorder="1" applyAlignment="1">
      <alignment vertical="center" wrapText="1"/>
    </xf>
    <xf numFmtId="0" fontId="3" fillId="3" borderId="2" xfId="0" applyFont="1" applyFill="1" applyBorder="1" applyAlignment="1">
      <alignment horizontal="left"/>
    </xf>
    <xf numFmtId="0" fontId="3" fillId="3" borderId="4" xfId="0" applyFont="1" applyFill="1" applyBorder="1" applyAlignment="1">
      <alignment horizontal="left"/>
    </xf>
    <xf numFmtId="0" fontId="3" fillId="0" borderId="5" xfId="0" applyFont="1" applyBorder="1" applyAlignment="1">
      <alignment vertical="center" wrapText="1"/>
    </xf>
    <xf numFmtId="0" fontId="3" fillId="0" borderId="7" xfId="0" applyFont="1" applyBorder="1" applyAlignment="1">
      <alignment vertical="center" wrapText="1"/>
    </xf>
    <xf numFmtId="0" fontId="3" fillId="0" borderId="6" xfId="0" applyFont="1" applyBorder="1" applyAlignment="1">
      <alignment vertical="center" wrapText="1"/>
    </xf>
  </cellXfs>
  <cellStyles count="29">
    <cellStyle name="Comma" xfId="1" builtinId="3"/>
    <cellStyle name="Comma 2" xfId="10" xr:uid="{A3D5CA48-43A8-4C0C-A605-0CD9C7C0ED2C}"/>
    <cellStyle name="Comma 2 2" xfId="27" xr:uid="{1AFD9942-424F-4211-91EC-CFBF1F2ABA38}"/>
    <cellStyle name="Comma 2 3" xfId="20" xr:uid="{4A17CC3D-10E5-43C3-901A-0EF291C949AE}"/>
    <cellStyle name="Comma 3" xfId="15" xr:uid="{75CA1D67-FD3C-449F-890C-4793B7EC235A}"/>
    <cellStyle name="Comma 4" xfId="23" xr:uid="{5470AA08-85D0-4656-8644-5DF15E215A99}"/>
    <cellStyle name="Currency" xfId="2" builtinId="4"/>
    <cellStyle name="Currency 2" xfId="6" xr:uid="{A1B60835-27C3-44F1-8DA6-59CB6FD9A453}"/>
    <cellStyle name="Currency 3" xfId="19" xr:uid="{E48B5B92-9E27-4CE7-A99A-ECDA87A625D4}"/>
    <cellStyle name="Currency 4" xfId="17" xr:uid="{7C430F84-CEAF-4414-B88C-F39914F882D0}"/>
    <cellStyle name="Currency 5" xfId="24" xr:uid="{207FB3F4-AF77-47C9-BF15-F8E5A39B2E55}"/>
    <cellStyle name="Hyperlink" xfId="7" builtinId="8"/>
    <cellStyle name="Normal" xfId="0" builtinId="0"/>
    <cellStyle name="Normal 2" xfId="5" xr:uid="{D614AB41-9899-4FCE-A347-C928A247A478}"/>
    <cellStyle name="Normal 2 2" xfId="8" xr:uid="{C19EB013-306F-4F9A-ACA8-17E8FB2525A6}"/>
    <cellStyle name="Normal 3" xfId="4" xr:uid="{D5EE6AD1-0C88-4B43-91C6-289A31F2D49D}"/>
    <cellStyle name="Normal 3 2" xfId="11" xr:uid="{617829E0-22DB-4E0B-80F4-6EBB62F7763A}"/>
    <cellStyle name="Normal 3 3" xfId="26" xr:uid="{F24724E0-61C6-4784-9A28-6D7C2C22D294}"/>
    <cellStyle name="Normal 4" xfId="13" xr:uid="{65E370F3-6853-4745-B3DB-DC120075B339}"/>
    <cellStyle name="Normal 5" xfId="9" xr:uid="{DF9CD1F0-B0A6-4D29-A0E9-BE2D8CEAE8E0}"/>
    <cellStyle name="Normal 6" xfId="22" xr:uid="{FA5F17F5-EE99-4B82-A780-3B2DB0ABBBB5}"/>
    <cellStyle name="Normal 7" xfId="14" xr:uid="{555940C8-35AB-48AB-9AD7-FBA78F89D107}"/>
    <cellStyle name="Percent" xfId="3" builtinId="5"/>
    <cellStyle name="Percent 2" xfId="12" xr:uid="{4FAF1743-C144-40C1-8E9B-6469262663EF}"/>
    <cellStyle name="Percent 2 2" xfId="28" xr:uid="{1556962C-430B-4887-8BCA-F15298CE1CA2}"/>
    <cellStyle name="Percent 2 3" xfId="18" xr:uid="{32DF9F01-51D6-4DCD-A6DA-EE08767184EE}"/>
    <cellStyle name="Percent 3" xfId="16" xr:uid="{2CB6E31A-49DC-4879-B7E5-5204CEEFAF1C}"/>
    <cellStyle name="Percent 4" xfId="25" xr:uid="{35CFD83B-0DF9-41DF-9C8E-0959D842E0CC}"/>
    <cellStyle name="Percent 5" xfId="21" xr:uid="{22C05C5C-45C7-4CE4-BC04-86F479C9A2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4.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1680634</xdr:colOff>
      <xdr:row>13</xdr:row>
      <xdr:rowOff>59266</xdr:rowOff>
    </xdr:from>
    <xdr:to>
      <xdr:col>1</xdr:col>
      <xdr:colOff>2847937</xdr:colOff>
      <xdr:row>17</xdr:row>
      <xdr:rowOff>165131</xdr:rowOff>
    </xdr:to>
    <xdr:pic>
      <xdr:nvPicPr>
        <xdr:cNvPr id="3" name="Picture 2" descr="manatt logo - Leveling the Playing Field">
          <a:extLst>
            <a:ext uri="{FF2B5EF4-FFF2-40B4-BE49-F238E27FC236}">
              <a16:creationId xmlns:a16="http://schemas.microsoft.com/office/drawing/2014/main" id="{D375D247-1B59-4631-A544-93E5057115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79134" y="3221566"/>
          <a:ext cx="1167303" cy="8678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990600</xdr:colOff>
      <xdr:row>9</xdr:row>
      <xdr:rowOff>68281</xdr:rowOff>
    </xdr:from>
    <xdr:to>
      <xdr:col>1</xdr:col>
      <xdr:colOff>3175000</xdr:colOff>
      <xdr:row>12</xdr:row>
      <xdr:rowOff>101601</xdr:rowOff>
    </xdr:to>
    <xdr:pic>
      <xdr:nvPicPr>
        <xdr:cNvPr id="5" name="Picture 4">
          <a:extLst>
            <a:ext uri="{FF2B5EF4-FFF2-40B4-BE49-F238E27FC236}">
              <a16:creationId xmlns:a16="http://schemas.microsoft.com/office/drawing/2014/main" id="{90E4285F-64D8-43D9-77B2-14B0A69DE0E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89100" y="2468581"/>
          <a:ext cx="2184400" cy="6048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ate.mt.ads/HHS/Shared/DIRD/OPCA/Eric%20H/MHF%20Grant/Manatt/PreventiveServiceUtilization/chec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_DashResults"/>
      <sheetName val="ManattResults"/>
      <sheetName val="fullManatt"/>
      <sheetName val="EPSDT_PTcheck"/>
      <sheetName val="Prev2019_countServices"/>
    </sheetNames>
    <sheetDataSet>
      <sheetData sheetId="0" refreshError="1"/>
      <sheetData sheetId="1" refreshError="1"/>
      <sheetData sheetId="2" refreshError="1"/>
      <sheetData sheetId="3" refreshError="1"/>
      <sheetData sheetId="4">
        <row r="1">
          <cell r="A1" t="str">
            <v>Preventive_Guideline</v>
          </cell>
          <cell r="B1" t="str">
            <v>Program</v>
          </cell>
          <cell r="C1" t="str">
            <v>Total</v>
          </cell>
          <cell r="D1" t="str">
            <v>Children</v>
          </cell>
          <cell r="E1" t="str">
            <v>Adults</v>
          </cell>
          <cell r="F1" t="str">
            <v>Seniors</v>
          </cell>
          <cell r="G1" t="str">
            <v>BlindDisabled</v>
          </cell>
        </row>
        <row r="2">
          <cell r="A2" t="str">
            <v>AAA Screening</v>
          </cell>
          <cell r="B2" t="str">
            <v>Expan</v>
          </cell>
          <cell r="C2">
            <v>5544</v>
          </cell>
          <cell r="D2">
            <v>0</v>
          </cell>
          <cell r="E2">
            <v>5544</v>
          </cell>
          <cell r="F2">
            <v>0</v>
          </cell>
          <cell r="G2">
            <v>0</v>
          </cell>
        </row>
        <row r="3">
          <cell r="A3" t="str">
            <v>AAA Screening</v>
          </cell>
          <cell r="B3" t="str">
            <v>HK Exp</v>
          </cell>
          <cell r="C3">
            <v>124</v>
          </cell>
          <cell r="D3">
            <v>108</v>
          </cell>
          <cell r="E3">
            <v>16</v>
          </cell>
          <cell r="F3">
            <v>0</v>
          </cell>
          <cell r="G3">
            <v>0</v>
          </cell>
        </row>
        <row r="4">
          <cell r="A4" t="str">
            <v>AAA Screening</v>
          </cell>
          <cell r="B4" t="str">
            <v>Medicaid</v>
          </cell>
          <cell r="C4">
            <v>4440</v>
          </cell>
          <cell r="D4">
            <v>2097</v>
          </cell>
          <cell r="E4">
            <v>2148</v>
          </cell>
          <cell r="F4">
            <v>195</v>
          </cell>
          <cell r="G4">
            <v>1109</v>
          </cell>
        </row>
        <row r="5">
          <cell r="A5" t="str">
            <v>AAA Screening</v>
          </cell>
          <cell r="B5" t="str">
            <v>QMBONLY</v>
          </cell>
          <cell r="C5">
            <v>1376</v>
          </cell>
          <cell r="D5">
            <v>0</v>
          </cell>
          <cell r="E5">
            <v>703</v>
          </cell>
          <cell r="F5">
            <v>673</v>
          </cell>
          <cell r="G5">
            <v>705</v>
          </cell>
        </row>
        <row r="6">
          <cell r="A6" t="str">
            <v>AAA Screening</v>
          </cell>
          <cell r="B6" t="str">
            <v>SEC9</v>
          </cell>
          <cell r="C6">
            <v>155</v>
          </cell>
          <cell r="D6">
            <v>0</v>
          </cell>
          <cell r="E6">
            <v>140</v>
          </cell>
          <cell r="F6">
            <v>15</v>
          </cell>
          <cell r="G6">
            <v>0</v>
          </cell>
        </row>
        <row r="7">
          <cell r="A7" t="str">
            <v>Alcohol Abuse</v>
          </cell>
          <cell r="B7" t="str">
            <v>CHIP</v>
          </cell>
          <cell r="C7">
            <v>1</v>
          </cell>
          <cell r="D7">
            <v>1</v>
          </cell>
          <cell r="E7">
            <v>0</v>
          </cell>
          <cell r="F7">
            <v>0</v>
          </cell>
          <cell r="G7">
            <v>0</v>
          </cell>
        </row>
        <row r="8">
          <cell r="A8" t="str">
            <v>Alcohol Abuse</v>
          </cell>
          <cell r="B8" t="str">
            <v>Expan</v>
          </cell>
          <cell r="C8">
            <v>992</v>
          </cell>
          <cell r="D8">
            <v>0</v>
          </cell>
          <cell r="E8">
            <v>992</v>
          </cell>
          <cell r="F8">
            <v>0</v>
          </cell>
          <cell r="G8">
            <v>0</v>
          </cell>
        </row>
        <row r="9">
          <cell r="A9" t="str">
            <v>Alcohol Abuse</v>
          </cell>
          <cell r="B9" t="str">
            <v>FP</v>
          </cell>
          <cell r="C9">
            <v>5</v>
          </cell>
          <cell r="D9">
            <v>0</v>
          </cell>
          <cell r="E9">
            <v>5</v>
          </cell>
          <cell r="F9">
            <v>0</v>
          </cell>
          <cell r="G9">
            <v>0</v>
          </cell>
        </row>
        <row r="10">
          <cell r="A10" t="str">
            <v>Alcohol Abuse</v>
          </cell>
          <cell r="B10" t="str">
            <v>HK Exp</v>
          </cell>
          <cell r="C10">
            <v>9</v>
          </cell>
          <cell r="D10">
            <v>8</v>
          </cell>
          <cell r="E10">
            <v>1</v>
          </cell>
          <cell r="F10">
            <v>0</v>
          </cell>
          <cell r="G10">
            <v>0</v>
          </cell>
        </row>
        <row r="11">
          <cell r="A11" t="str">
            <v>Alcohol Abuse</v>
          </cell>
          <cell r="B11" t="str">
            <v>Medicaid</v>
          </cell>
          <cell r="C11">
            <v>274</v>
          </cell>
          <cell r="D11">
            <v>51</v>
          </cell>
          <cell r="E11">
            <v>188</v>
          </cell>
          <cell r="F11">
            <v>35</v>
          </cell>
          <cell r="G11">
            <v>54</v>
          </cell>
        </row>
        <row r="12">
          <cell r="A12" t="str">
            <v>Alcohol Abuse</v>
          </cell>
          <cell r="B12" t="str">
            <v>QMBONLY</v>
          </cell>
          <cell r="C12">
            <v>46</v>
          </cell>
          <cell r="D12">
            <v>0</v>
          </cell>
          <cell r="E12">
            <v>23</v>
          </cell>
          <cell r="F12">
            <v>23</v>
          </cell>
          <cell r="G12">
            <v>24</v>
          </cell>
        </row>
        <row r="13">
          <cell r="A13" t="str">
            <v>Alcohol Abuse</v>
          </cell>
          <cell r="B13" t="str">
            <v>SEC9</v>
          </cell>
          <cell r="C13">
            <v>1</v>
          </cell>
          <cell r="D13">
            <v>0</v>
          </cell>
          <cell r="E13">
            <v>1</v>
          </cell>
          <cell r="F13">
            <v>0</v>
          </cell>
          <cell r="G13">
            <v>0</v>
          </cell>
        </row>
        <row r="14">
          <cell r="A14" t="str">
            <v>BRCA Risk Assessment/Counseling</v>
          </cell>
          <cell r="B14" t="str">
            <v>Expan</v>
          </cell>
          <cell r="C14">
            <v>4</v>
          </cell>
          <cell r="D14">
            <v>0</v>
          </cell>
          <cell r="E14">
            <v>4</v>
          </cell>
          <cell r="F14">
            <v>0</v>
          </cell>
          <cell r="G14">
            <v>0</v>
          </cell>
        </row>
        <row r="15">
          <cell r="A15" t="str">
            <v>BRCA Risk Assessment/Counseling</v>
          </cell>
          <cell r="B15" t="str">
            <v>Medicaid</v>
          </cell>
          <cell r="C15">
            <v>1</v>
          </cell>
          <cell r="D15">
            <v>0</v>
          </cell>
          <cell r="E15">
            <v>1</v>
          </cell>
          <cell r="F15">
            <v>0</v>
          </cell>
          <cell r="G15">
            <v>0</v>
          </cell>
        </row>
        <row r="16">
          <cell r="A16" t="str">
            <v>Breast Cancer Screening</v>
          </cell>
          <cell r="B16" t="str">
            <v>Expan</v>
          </cell>
          <cell r="C16">
            <v>7721</v>
          </cell>
          <cell r="D16">
            <v>0</v>
          </cell>
          <cell r="E16">
            <v>7721</v>
          </cell>
          <cell r="F16">
            <v>0</v>
          </cell>
          <cell r="G16">
            <v>0</v>
          </cell>
        </row>
        <row r="17">
          <cell r="A17" t="str">
            <v>Breast Cancer Screening</v>
          </cell>
          <cell r="B17" t="str">
            <v>Medicaid</v>
          </cell>
          <cell r="C17">
            <v>2302</v>
          </cell>
          <cell r="D17">
            <v>2</v>
          </cell>
          <cell r="E17">
            <v>2012</v>
          </cell>
          <cell r="F17">
            <v>288</v>
          </cell>
          <cell r="G17">
            <v>1273</v>
          </cell>
        </row>
        <row r="18">
          <cell r="A18" t="str">
            <v>Breast Cancer Screening</v>
          </cell>
          <cell r="B18" t="str">
            <v>QMBONLY</v>
          </cell>
          <cell r="C18">
            <v>2147</v>
          </cell>
          <cell r="D18">
            <v>0</v>
          </cell>
          <cell r="E18">
            <v>1171</v>
          </cell>
          <cell r="F18">
            <v>976</v>
          </cell>
          <cell r="G18">
            <v>1178</v>
          </cell>
        </row>
        <row r="19">
          <cell r="A19" t="str">
            <v>Breast Cancer Screening</v>
          </cell>
          <cell r="B19" t="str">
            <v>SEC9</v>
          </cell>
          <cell r="C19">
            <v>19</v>
          </cell>
          <cell r="D19">
            <v>0</v>
          </cell>
          <cell r="E19">
            <v>16</v>
          </cell>
          <cell r="F19">
            <v>3</v>
          </cell>
          <cell r="G19">
            <v>0</v>
          </cell>
        </row>
        <row r="20">
          <cell r="A20" t="str">
            <v>Cervical Cancer Screening</v>
          </cell>
          <cell r="B20" t="str">
            <v>CHIP</v>
          </cell>
          <cell r="C20">
            <v>1</v>
          </cell>
          <cell r="D20">
            <v>0</v>
          </cell>
          <cell r="E20">
            <v>1</v>
          </cell>
          <cell r="F20">
            <v>0</v>
          </cell>
          <cell r="G20">
            <v>0</v>
          </cell>
        </row>
        <row r="21">
          <cell r="A21" t="str">
            <v>Cervical Cancer Screening</v>
          </cell>
          <cell r="B21" t="str">
            <v>Expan</v>
          </cell>
          <cell r="C21">
            <v>12406</v>
          </cell>
          <cell r="D21">
            <v>0</v>
          </cell>
          <cell r="E21">
            <v>12406</v>
          </cell>
          <cell r="F21">
            <v>0</v>
          </cell>
          <cell r="G21">
            <v>0</v>
          </cell>
        </row>
        <row r="22">
          <cell r="A22" t="str">
            <v>Cervical Cancer Screening</v>
          </cell>
          <cell r="B22" t="str">
            <v>FP</v>
          </cell>
          <cell r="C22">
            <v>266</v>
          </cell>
          <cell r="D22">
            <v>0</v>
          </cell>
          <cell r="E22">
            <v>266</v>
          </cell>
          <cell r="F22">
            <v>0</v>
          </cell>
          <cell r="G22">
            <v>0</v>
          </cell>
        </row>
        <row r="23">
          <cell r="A23" t="str">
            <v>Cervical Cancer Screening</v>
          </cell>
          <cell r="B23" t="str">
            <v>HK Exp</v>
          </cell>
          <cell r="C23">
            <v>6</v>
          </cell>
          <cell r="D23">
            <v>3</v>
          </cell>
          <cell r="E23">
            <v>3</v>
          </cell>
          <cell r="F23">
            <v>0</v>
          </cell>
          <cell r="G23">
            <v>0</v>
          </cell>
        </row>
        <row r="24">
          <cell r="A24" t="str">
            <v>Cervical Cancer Screening</v>
          </cell>
          <cell r="B24" t="str">
            <v>Medicaid</v>
          </cell>
          <cell r="C24">
            <v>4471</v>
          </cell>
          <cell r="D24">
            <v>16</v>
          </cell>
          <cell r="E24">
            <v>4387</v>
          </cell>
          <cell r="F24">
            <v>68</v>
          </cell>
          <cell r="G24">
            <v>758</v>
          </cell>
        </row>
        <row r="25">
          <cell r="A25" t="str">
            <v>Cervical Cancer Screening</v>
          </cell>
          <cell r="B25" t="str">
            <v>QMBONLY</v>
          </cell>
          <cell r="C25">
            <v>710</v>
          </cell>
          <cell r="D25">
            <v>0</v>
          </cell>
          <cell r="E25">
            <v>609</v>
          </cell>
          <cell r="F25">
            <v>101</v>
          </cell>
          <cell r="G25">
            <v>610</v>
          </cell>
        </row>
        <row r="26">
          <cell r="A26" t="str">
            <v>Cervical Cancer Screening</v>
          </cell>
          <cell r="B26" t="str">
            <v>SEC9</v>
          </cell>
          <cell r="C26">
            <v>105</v>
          </cell>
          <cell r="D26">
            <v>0</v>
          </cell>
          <cell r="E26">
            <v>105</v>
          </cell>
          <cell r="F26">
            <v>0</v>
          </cell>
          <cell r="G26">
            <v>0</v>
          </cell>
        </row>
        <row r="27">
          <cell r="A27" t="str">
            <v>Cholesterol Screening</v>
          </cell>
          <cell r="B27" t="str">
            <v>CHIP</v>
          </cell>
          <cell r="C27">
            <v>4</v>
          </cell>
          <cell r="D27">
            <v>0</v>
          </cell>
          <cell r="E27">
            <v>4</v>
          </cell>
          <cell r="F27">
            <v>0</v>
          </cell>
          <cell r="G27">
            <v>0</v>
          </cell>
        </row>
        <row r="28">
          <cell r="A28" t="str">
            <v>Cholesterol Screening</v>
          </cell>
          <cell r="B28" t="str">
            <v>Expan</v>
          </cell>
          <cell r="C28">
            <v>19745</v>
          </cell>
          <cell r="D28">
            <v>0</v>
          </cell>
          <cell r="E28">
            <v>19745</v>
          </cell>
          <cell r="F28">
            <v>0</v>
          </cell>
          <cell r="G28">
            <v>0</v>
          </cell>
        </row>
        <row r="29">
          <cell r="A29" t="str">
            <v>Cholesterol Screening</v>
          </cell>
          <cell r="B29" t="str">
            <v>FP</v>
          </cell>
          <cell r="C29">
            <v>4</v>
          </cell>
          <cell r="D29">
            <v>0</v>
          </cell>
          <cell r="E29">
            <v>4</v>
          </cell>
          <cell r="F29">
            <v>0</v>
          </cell>
          <cell r="G29">
            <v>0</v>
          </cell>
        </row>
        <row r="30">
          <cell r="A30" t="str">
            <v>Cholesterol Screening</v>
          </cell>
          <cell r="B30" t="str">
            <v>HK Exp</v>
          </cell>
          <cell r="C30">
            <v>275</v>
          </cell>
          <cell r="D30">
            <v>254</v>
          </cell>
          <cell r="E30">
            <v>21</v>
          </cell>
          <cell r="F30">
            <v>0</v>
          </cell>
          <cell r="G30">
            <v>0</v>
          </cell>
        </row>
        <row r="31">
          <cell r="A31" t="str">
            <v>Cholesterol Screening</v>
          </cell>
          <cell r="B31" t="str">
            <v>MHSP</v>
          </cell>
          <cell r="C31">
            <v>2</v>
          </cell>
          <cell r="D31">
            <v>0</v>
          </cell>
          <cell r="E31">
            <v>2</v>
          </cell>
          <cell r="F31">
            <v>0</v>
          </cell>
          <cell r="G31">
            <v>0</v>
          </cell>
        </row>
        <row r="32">
          <cell r="A32" t="str">
            <v>Cholesterol Screening</v>
          </cell>
          <cell r="B32" t="str">
            <v>Medicaid</v>
          </cell>
          <cell r="C32">
            <v>10342</v>
          </cell>
          <cell r="D32">
            <v>3103</v>
          </cell>
          <cell r="E32">
            <v>6429</v>
          </cell>
          <cell r="F32">
            <v>810</v>
          </cell>
          <cell r="G32">
            <v>4233</v>
          </cell>
        </row>
        <row r="33">
          <cell r="A33" t="str">
            <v>Cholesterol Screening</v>
          </cell>
          <cell r="B33" t="str">
            <v>QMBONLY</v>
          </cell>
          <cell r="C33">
            <v>5268</v>
          </cell>
          <cell r="D33">
            <v>0</v>
          </cell>
          <cell r="E33">
            <v>2931</v>
          </cell>
          <cell r="F33">
            <v>2337</v>
          </cell>
          <cell r="G33">
            <v>2946</v>
          </cell>
        </row>
        <row r="34">
          <cell r="A34" t="str">
            <v>Cholesterol Screening</v>
          </cell>
          <cell r="B34" t="str">
            <v>SEC9</v>
          </cell>
          <cell r="C34">
            <v>1550</v>
          </cell>
          <cell r="D34">
            <v>11</v>
          </cell>
          <cell r="E34">
            <v>1416</v>
          </cell>
          <cell r="F34">
            <v>123</v>
          </cell>
          <cell r="G34">
            <v>0</v>
          </cell>
        </row>
        <row r="35">
          <cell r="A35" t="str">
            <v>Colorectal Cancer Screening</v>
          </cell>
          <cell r="B35" t="str">
            <v>Expan</v>
          </cell>
          <cell r="C35">
            <v>15074</v>
          </cell>
          <cell r="D35">
            <v>0</v>
          </cell>
          <cell r="E35">
            <v>15074</v>
          </cell>
          <cell r="F35">
            <v>0</v>
          </cell>
          <cell r="G35">
            <v>0</v>
          </cell>
        </row>
        <row r="36">
          <cell r="A36" t="str">
            <v>Colorectal Cancer Screening</v>
          </cell>
          <cell r="B36" t="str">
            <v>FP</v>
          </cell>
          <cell r="C36">
            <v>30</v>
          </cell>
          <cell r="D36">
            <v>0</v>
          </cell>
          <cell r="E36">
            <v>30</v>
          </cell>
          <cell r="F36">
            <v>0</v>
          </cell>
          <cell r="G36">
            <v>0</v>
          </cell>
        </row>
        <row r="37">
          <cell r="A37" t="str">
            <v>Colorectal Cancer Screening</v>
          </cell>
          <cell r="B37" t="str">
            <v>HK Exp</v>
          </cell>
          <cell r="C37">
            <v>174</v>
          </cell>
          <cell r="D37">
            <v>158</v>
          </cell>
          <cell r="E37">
            <v>16</v>
          </cell>
          <cell r="F37">
            <v>0</v>
          </cell>
          <cell r="G37">
            <v>0</v>
          </cell>
        </row>
        <row r="38">
          <cell r="A38" t="str">
            <v>Colorectal Cancer Screening</v>
          </cell>
          <cell r="B38" t="str">
            <v>Medicaid</v>
          </cell>
          <cell r="C38">
            <v>7148</v>
          </cell>
          <cell r="D38">
            <v>1872</v>
          </cell>
          <cell r="E38">
            <v>4684</v>
          </cell>
          <cell r="F38">
            <v>592</v>
          </cell>
          <cell r="G38">
            <v>2481</v>
          </cell>
        </row>
        <row r="39">
          <cell r="A39" t="str">
            <v>Colorectal Cancer Screening</v>
          </cell>
          <cell r="B39" t="str">
            <v>QMBONLY</v>
          </cell>
          <cell r="C39">
            <v>4265</v>
          </cell>
          <cell r="D39">
            <v>2</v>
          </cell>
          <cell r="E39">
            <v>2154</v>
          </cell>
          <cell r="F39">
            <v>2109</v>
          </cell>
          <cell r="G39">
            <v>2175</v>
          </cell>
        </row>
        <row r="40">
          <cell r="A40" t="str">
            <v>Colorectal Cancer Screening</v>
          </cell>
          <cell r="B40" t="str">
            <v>SEC9</v>
          </cell>
          <cell r="C40">
            <v>218</v>
          </cell>
          <cell r="D40">
            <v>0</v>
          </cell>
          <cell r="E40">
            <v>187</v>
          </cell>
          <cell r="F40">
            <v>31</v>
          </cell>
          <cell r="G40">
            <v>0</v>
          </cell>
        </row>
        <row r="41">
          <cell r="A41" t="str">
            <v>Dental Preventive</v>
          </cell>
          <cell r="B41" t="str">
            <v>CHIP</v>
          </cell>
          <cell r="C41">
            <v>81367</v>
          </cell>
          <cell r="D41">
            <v>79246</v>
          </cell>
          <cell r="E41">
            <v>2121</v>
          </cell>
          <cell r="F41">
            <v>0</v>
          </cell>
          <cell r="G41">
            <v>0</v>
          </cell>
        </row>
        <row r="42">
          <cell r="A42" t="str">
            <v>Dental Preventive</v>
          </cell>
          <cell r="B42" t="str">
            <v>Expan</v>
          </cell>
          <cell r="C42">
            <v>115884</v>
          </cell>
          <cell r="D42">
            <v>0</v>
          </cell>
          <cell r="E42">
            <v>115884</v>
          </cell>
          <cell r="F42">
            <v>0</v>
          </cell>
          <cell r="G42">
            <v>0</v>
          </cell>
        </row>
        <row r="43">
          <cell r="A43" t="str">
            <v>Dental Preventive</v>
          </cell>
          <cell r="B43" t="str">
            <v>HK Exp</v>
          </cell>
          <cell r="C43">
            <v>21527</v>
          </cell>
          <cell r="D43">
            <v>20574</v>
          </cell>
          <cell r="E43">
            <v>953</v>
          </cell>
          <cell r="F43">
            <v>0</v>
          </cell>
          <cell r="G43">
            <v>0</v>
          </cell>
        </row>
        <row r="44">
          <cell r="A44" t="str">
            <v>Dental Preventive</v>
          </cell>
          <cell r="B44" t="str">
            <v>Medicaid</v>
          </cell>
          <cell r="C44">
            <v>399581</v>
          </cell>
          <cell r="D44">
            <v>332473</v>
          </cell>
          <cell r="E44">
            <v>56788</v>
          </cell>
          <cell r="F44">
            <v>10320</v>
          </cell>
          <cell r="G44">
            <v>36860</v>
          </cell>
        </row>
        <row r="45">
          <cell r="A45" t="str">
            <v>Dental Preventive</v>
          </cell>
          <cell r="B45" t="str">
            <v>QMBONLY</v>
          </cell>
          <cell r="C45">
            <v>51</v>
          </cell>
          <cell r="D45">
            <v>0</v>
          </cell>
          <cell r="E45">
            <v>19</v>
          </cell>
          <cell r="F45">
            <v>32</v>
          </cell>
          <cell r="G45">
            <v>19</v>
          </cell>
        </row>
        <row r="46">
          <cell r="A46" t="str">
            <v>Dental Preventive</v>
          </cell>
          <cell r="B46" t="str">
            <v>SEC9</v>
          </cell>
          <cell r="C46">
            <v>790</v>
          </cell>
          <cell r="D46">
            <v>151</v>
          </cell>
          <cell r="E46">
            <v>617</v>
          </cell>
          <cell r="F46">
            <v>22</v>
          </cell>
          <cell r="G46">
            <v>0</v>
          </cell>
        </row>
        <row r="47">
          <cell r="A47" t="str">
            <v>Dental Preventive</v>
          </cell>
          <cell r="B47" t="str">
            <v>SLMBnQI</v>
          </cell>
          <cell r="C47">
            <v>1</v>
          </cell>
          <cell r="D47">
            <v>0</v>
          </cell>
          <cell r="E47">
            <v>1</v>
          </cell>
          <cell r="F47">
            <v>0</v>
          </cell>
          <cell r="G47">
            <v>0</v>
          </cell>
        </row>
        <row r="48">
          <cell r="A48" t="str">
            <v>Depression Screening</v>
          </cell>
          <cell r="B48" t="str">
            <v>Expan</v>
          </cell>
          <cell r="C48">
            <v>167</v>
          </cell>
          <cell r="D48">
            <v>0</v>
          </cell>
          <cell r="E48">
            <v>167</v>
          </cell>
          <cell r="F48">
            <v>0</v>
          </cell>
          <cell r="G48">
            <v>0</v>
          </cell>
        </row>
        <row r="49">
          <cell r="A49" t="str">
            <v>Depression Screening</v>
          </cell>
          <cell r="B49" t="str">
            <v>HK Exp</v>
          </cell>
          <cell r="C49">
            <v>11</v>
          </cell>
          <cell r="D49">
            <v>10</v>
          </cell>
          <cell r="E49">
            <v>1</v>
          </cell>
          <cell r="F49">
            <v>0</v>
          </cell>
          <cell r="G49">
            <v>0</v>
          </cell>
        </row>
        <row r="50">
          <cell r="A50" t="str">
            <v>Depression Screening</v>
          </cell>
          <cell r="B50" t="str">
            <v>Medicaid</v>
          </cell>
          <cell r="C50">
            <v>242</v>
          </cell>
          <cell r="D50">
            <v>82</v>
          </cell>
          <cell r="E50">
            <v>100</v>
          </cell>
          <cell r="F50">
            <v>60</v>
          </cell>
          <cell r="G50">
            <v>50</v>
          </cell>
        </row>
        <row r="51">
          <cell r="A51" t="str">
            <v>Depression Screening</v>
          </cell>
          <cell r="B51" t="str">
            <v>QMBONLY</v>
          </cell>
          <cell r="C51">
            <v>178</v>
          </cell>
          <cell r="D51">
            <v>0</v>
          </cell>
          <cell r="E51">
            <v>75</v>
          </cell>
          <cell r="F51">
            <v>103</v>
          </cell>
          <cell r="G51">
            <v>77</v>
          </cell>
        </row>
        <row r="52">
          <cell r="A52" t="str">
            <v>Diabetes Screening</v>
          </cell>
          <cell r="B52" t="str">
            <v>CHIP</v>
          </cell>
          <cell r="C52">
            <v>12</v>
          </cell>
          <cell r="D52">
            <v>8</v>
          </cell>
          <cell r="E52">
            <v>4</v>
          </cell>
          <cell r="F52">
            <v>0</v>
          </cell>
          <cell r="G52">
            <v>0</v>
          </cell>
        </row>
        <row r="53">
          <cell r="A53" t="str">
            <v>Diabetes Screening</v>
          </cell>
          <cell r="B53" t="str">
            <v>Expan</v>
          </cell>
          <cell r="C53">
            <v>20861</v>
          </cell>
          <cell r="D53">
            <v>0</v>
          </cell>
          <cell r="E53">
            <v>20861</v>
          </cell>
          <cell r="F53">
            <v>0</v>
          </cell>
          <cell r="G53">
            <v>0</v>
          </cell>
        </row>
        <row r="54">
          <cell r="A54" t="str">
            <v>Diabetes Screening</v>
          </cell>
          <cell r="B54" t="str">
            <v>FP</v>
          </cell>
          <cell r="C54">
            <v>4</v>
          </cell>
          <cell r="D54">
            <v>0</v>
          </cell>
          <cell r="E54">
            <v>4</v>
          </cell>
          <cell r="F54">
            <v>0</v>
          </cell>
          <cell r="G54">
            <v>0</v>
          </cell>
        </row>
        <row r="55">
          <cell r="A55" t="str">
            <v>Diabetes Screening</v>
          </cell>
          <cell r="B55" t="str">
            <v>HK Exp</v>
          </cell>
          <cell r="C55">
            <v>284</v>
          </cell>
          <cell r="D55">
            <v>251</v>
          </cell>
          <cell r="E55">
            <v>33</v>
          </cell>
          <cell r="F55">
            <v>0</v>
          </cell>
          <cell r="G55">
            <v>0</v>
          </cell>
        </row>
        <row r="56">
          <cell r="A56" t="str">
            <v>Diabetes Screening</v>
          </cell>
          <cell r="B56" t="str">
            <v>Medicaid</v>
          </cell>
          <cell r="C56">
            <v>15630</v>
          </cell>
          <cell r="D56">
            <v>3432</v>
          </cell>
          <cell r="E56">
            <v>10798</v>
          </cell>
          <cell r="F56">
            <v>1400</v>
          </cell>
          <cell r="G56">
            <v>5190</v>
          </cell>
        </row>
        <row r="57">
          <cell r="A57" t="str">
            <v>Diabetes Screening</v>
          </cell>
          <cell r="B57" t="str">
            <v>QMBONLY</v>
          </cell>
          <cell r="C57">
            <v>6821</v>
          </cell>
          <cell r="D57">
            <v>0</v>
          </cell>
          <cell r="E57">
            <v>3564</v>
          </cell>
          <cell r="F57">
            <v>3257</v>
          </cell>
          <cell r="G57">
            <v>3583</v>
          </cell>
        </row>
        <row r="58">
          <cell r="A58" t="str">
            <v>Diabetes Screening</v>
          </cell>
          <cell r="B58" t="str">
            <v>SEC9</v>
          </cell>
          <cell r="C58">
            <v>1141</v>
          </cell>
          <cell r="D58">
            <v>12</v>
          </cell>
          <cell r="E58">
            <v>1016</v>
          </cell>
          <cell r="F58">
            <v>113</v>
          </cell>
          <cell r="G58">
            <v>0</v>
          </cell>
        </row>
        <row r="59">
          <cell r="A59" t="str">
            <v>HIV Screening</v>
          </cell>
          <cell r="B59" t="str">
            <v>CHIP</v>
          </cell>
          <cell r="C59">
            <v>3</v>
          </cell>
          <cell r="D59">
            <v>1</v>
          </cell>
          <cell r="E59">
            <v>2</v>
          </cell>
          <cell r="F59">
            <v>0</v>
          </cell>
          <cell r="G59">
            <v>0</v>
          </cell>
        </row>
        <row r="60">
          <cell r="A60" t="str">
            <v>HIV Screening</v>
          </cell>
          <cell r="B60" t="str">
            <v>Expan</v>
          </cell>
          <cell r="C60">
            <v>4574</v>
          </cell>
          <cell r="D60">
            <v>0</v>
          </cell>
          <cell r="E60">
            <v>4574</v>
          </cell>
          <cell r="F60">
            <v>0</v>
          </cell>
          <cell r="G60">
            <v>0</v>
          </cell>
        </row>
        <row r="61">
          <cell r="A61" t="str">
            <v>HIV Screening</v>
          </cell>
          <cell r="B61" t="str">
            <v>FP</v>
          </cell>
          <cell r="C61">
            <v>24</v>
          </cell>
          <cell r="D61">
            <v>0</v>
          </cell>
          <cell r="E61">
            <v>24</v>
          </cell>
          <cell r="F61">
            <v>0</v>
          </cell>
          <cell r="G61">
            <v>0</v>
          </cell>
        </row>
        <row r="62">
          <cell r="A62" t="str">
            <v>HIV Screening</v>
          </cell>
          <cell r="B62" t="str">
            <v>HK Exp</v>
          </cell>
          <cell r="C62">
            <v>35</v>
          </cell>
          <cell r="D62">
            <v>24</v>
          </cell>
          <cell r="E62">
            <v>11</v>
          </cell>
          <cell r="F62">
            <v>0</v>
          </cell>
          <cell r="G62">
            <v>0</v>
          </cell>
        </row>
        <row r="63">
          <cell r="A63" t="str">
            <v>HIV Screening</v>
          </cell>
          <cell r="B63" t="str">
            <v>Medicaid</v>
          </cell>
          <cell r="C63">
            <v>2427</v>
          </cell>
          <cell r="D63">
            <v>399</v>
          </cell>
          <cell r="E63">
            <v>2010</v>
          </cell>
          <cell r="F63">
            <v>18</v>
          </cell>
          <cell r="G63">
            <v>275</v>
          </cell>
        </row>
        <row r="64">
          <cell r="A64" t="str">
            <v>HIV Screening</v>
          </cell>
          <cell r="B64" t="str">
            <v>QMBONLY</v>
          </cell>
          <cell r="C64">
            <v>148</v>
          </cell>
          <cell r="D64">
            <v>0</v>
          </cell>
          <cell r="E64">
            <v>133</v>
          </cell>
          <cell r="F64">
            <v>15</v>
          </cell>
          <cell r="G64">
            <v>133</v>
          </cell>
        </row>
        <row r="65">
          <cell r="A65" t="str">
            <v>HIV Screening</v>
          </cell>
          <cell r="B65" t="str">
            <v>SEC9</v>
          </cell>
          <cell r="C65">
            <v>17</v>
          </cell>
          <cell r="D65">
            <v>0</v>
          </cell>
          <cell r="E65">
            <v>15</v>
          </cell>
          <cell r="F65">
            <v>2</v>
          </cell>
          <cell r="G65">
            <v>0</v>
          </cell>
        </row>
        <row r="66">
          <cell r="A66" t="str">
            <v>Healthy Diet and Physical Activity Counseling to Prevent Cardiovascular Disease</v>
          </cell>
          <cell r="B66" t="str">
            <v>Expan</v>
          </cell>
          <cell r="C66">
            <v>394</v>
          </cell>
          <cell r="D66">
            <v>0</v>
          </cell>
          <cell r="E66">
            <v>394</v>
          </cell>
          <cell r="F66">
            <v>0</v>
          </cell>
          <cell r="G66">
            <v>0</v>
          </cell>
        </row>
        <row r="67">
          <cell r="A67" t="str">
            <v>Healthy Diet and Physical Activity Counseling to Prevent Cardiovascular Disease</v>
          </cell>
          <cell r="B67" t="str">
            <v>HK Exp</v>
          </cell>
          <cell r="C67">
            <v>94</v>
          </cell>
          <cell r="D67">
            <v>90</v>
          </cell>
          <cell r="E67">
            <v>4</v>
          </cell>
          <cell r="F67">
            <v>0</v>
          </cell>
          <cell r="G67">
            <v>0</v>
          </cell>
        </row>
        <row r="68">
          <cell r="A68" t="str">
            <v>Healthy Diet and Physical Activity Counseling to Prevent Cardiovascular Disease</v>
          </cell>
          <cell r="B68" t="str">
            <v>Medicaid</v>
          </cell>
          <cell r="C68">
            <v>2586</v>
          </cell>
          <cell r="D68">
            <v>2389</v>
          </cell>
          <cell r="E68">
            <v>183</v>
          </cell>
          <cell r="F68">
            <v>14</v>
          </cell>
          <cell r="G68">
            <v>396</v>
          </cell>
        </row>
        <row r="69">
          <cell r="A69" t="str">
            <v>Healthy Diet and Physical Activity Counseling to Prevent Cardiovascular Disease</v>
          </cell>
          <cell r="B69" t="str">
            <v>QMBONLY</v>
          </cell>
          <cell r="C69">
            <v>153</v>
          </cell>
          <cell r="D69">
            <v>0</v>
          </cell>
          <cell r="E69">
            <v>124</v>
          </cell>
          <cell r="F69">
            <v>29</v>
          </cell>
          <cell r="G69">
            <v>124</v>
          </cell>
        </row>
        <row r="70">
          <cell r="A70" t="str">
            <v>Hepatitis B Screening</v>
          </cell>
          <cell r="B70" t="str">
            <v>Expan</v>
          </cell>
          <cell r="C70">
            <v>6447</v>
          </cell>
          <cell r="D70">
            <v>0</v>
          </cell>
          <cell r="E70">
            <v>6447</v>
          </cell>
          <cell r="F70">
            <v>0</v>
          </cell>
          <cell r="G70">
            <v>0</v>
          </cell>
        </row>
        <row r="71">
          <cell r="A71" t="str">
            <v>Hepatitis B Screening</v>
          </cell>
          <cell r="B71" t="str">
            <v>FP</v>
          </cell>
          <cell r="C71">
            <v>4</v>
          </cell>
          <cell r="D71">
            <v>0</v>
          </cell>
          <cell r="E71">
            <v>4</v>
          </cell>
          <cell r="F71">
            <v>0</v>
          </cell>
          <cell r="G71">
            <v>0</v>
          </cell>
        </row>
        <row r="72">
          <cell r="A72" t="str">
            <v>Hepatitis B Screening</v>
          </cell>
          <cell r="B72" t="str">
            <v>HK Exp</v>
          </cell>
          <cell r="C72">
            <v>33</v>
          </cell>
          <cell r="D72">
            <v>22</v>
          </cell>
          <cell r="E72">
            <v>11</v>
          </cell>
          <cell r="F72">
            <v>0</v>
          </cell>
          <cell r="G72">
            <v>0</v>
          </cell>
        </row>
        <row r="73">
          <cell r="A73" t="str">
            <v>Hepatitis B Screening</v>
          </cell>
          <cell r="B73" t="str">
            <v>Medicaid</v>
          </cell>
          <cell r="C73">
            <v>3225</v>
          </cell>
          <cell r="D73">
            <v>375</v>
          </cell>
          <cell r="E73">
            <v>2672</v>
          </cell>
          <cell r="F73">
            <v>178</v>
          </cell>
          <cell r="G73">
            <v>825</v>
          </cell>
        </row>
        <row r="74">
          <cell r="A74" t="str">
            <v>Hepatitis B Screening</v>
          </cell>
          <cell r="B74" t="str">
            <v>QMBONLY</v>
          </cell>
          <cell r="C74">
            <v>1799</v>
          </cell>
          <cell r="D74">
            <v>0</v>
          </cell>
          <cell r="E74">
            <v>1291</v>
          </cell>
          <cell r="F74">
            <v>508</v>
          </cell>
          <cell r="G74">
            <v>1312</v>
          </cell>
        </row>
        <row r="75">
          <cell r="A75" t="str">
            <v>Hepatitis B Screening</v>
          </cell>
          <cell r="B75" t="str">
            <v>SEC9</v>
          </cell>
          <cell r="C75">
            <v>148</v>
          </cell>
          <cell r="D75">
            <v>0</v>
          </cell>
          <cell r="E75">
            <v>144</v>
          </cell>
          <cell r="F75">
            <v>4</v>
          </cell>
          <cell r="G75">
            <v>0</v>
          </cell>
        </row>
        <row r="76">
          <cell r="A76" t="str">
            <v>Hepatitis C Screening</v>
          </cell>
          <cell r="B76" t="str">
            <v>CHIP</v>
          </cell>
          <cell r="C76">
            <v>3</v>
          </cell>
          <cell r="D76">
            <v>1</v>
          </cell>
          <cell r="E76">
            <v>2</v>
          </cell>
          <cell r="F76">
            <v>0</v>
          </cell>
          <cell r="G76">
            <v>0</v>
          </cell>
        </row>
        <row r="77">
          <cell r="A77" t="str">
            <v>Hepatitis C Screening</v>
          </cell>
          <cell r="B77" t="str">
            <v>Expan</v>
          </cell>
          <cell r="C77">
            <v>5566</v>
          </cell>
          <cell r="D77">
            <v>0</v>
          </cell>
          <cell r="E77">
            <v>5566</v>
          </cell>
          <cell r="F77">
            <v>0</v>
          </cell>
          <cell r="G77">
            <v>0</v>
          </cell>
        </row>
        <row r="78">
          <cell r="A78" t="str">
            <v>Hepatitis C Screening</v>
          </cell>
          <cell r="B78" t="str">
            <v>FP</v>
          </cell>
          <cell r="C78">
            <v>8</v>
          </cell>
          <cell r="D78">
            <v>0</v>
          </cell>
          <cell r="E78">
            <v>8</v>
          </cell>
          <cell r="F78">
            <v>0</v>
          </cell>
          <cell r="G78">
            <v>0</v>
          </cell>
        </row>
        <row r="79">
          <cell r="A79" t="str">
            <v>Hepatitis C Screening</v>
          </cell>
          <cell r="B79" t="str">
            <v>HK Exp</v>
          </cell>
          <cell r="C79">
            <v>37</v>
          </cell>
          <cell r="D79">
            <v>23</v>
          </cell>
          <cell r="E79">
            <v>14</v>
          </cell>
          <cell r="F79">
            <v>0</v>
          </cell>
          <cell r="G79">
            <v>0</v>
          </cell>
        </row>
        <row r="80">
          <cell r="A80" t="str">
            <v>Hepatitis C Screening</v>
          </cell>
          <cell r="B80" t="str">
            <v>Medicaid</v>
          </cell>
          <cell r="C80">
            <v>2972</v>
          </cell>
          <cell r="D80">
            <v>424</v>
          </cell>
          <cell r="E80">
            <v>2477</v>
          </cell>
          <cell r="F80">
            <v>71</v>
          </cell>
          <cell r="G80">
            <v>479</v>
          </cell>
        </row>
        <row r="81">
          <cell r="A81" t="str">
            <v>Hepatitis C Screening</v>
          </cell>
          <cell r="B81" t="str">
            <v>QMBONLY</v>
          </cell>
          <cell r="C81">
            <v>529</v>
          </cell>
          <cell r="D81">
            <v>0</v>
          </cell>
          <cell r="E81">
            <v>344</v>
          </cell>
          <cell r="F81">
            <v>185</v>
          </cell>
          <cell r="G81">
            <v>348</v>
          </cell>
        </row>
        <row r="82">
          <cell r="A82" t="str">
            <v>Hepatitis C Screening</v>
          </cell>
          <cell r="B82" t="str">
            <v>SEC9</v>
          </cell>
          <cell r="C82">
            <v>189</v>
          </cell>
          <cell r="D82">
            <v>0</v>
          </cell>
          <cell r="E82">
            <v>187</v>
          </cell>
          <cell r="F82">
            <v>2</v>
          </cell>
          <cell r="G82">
            <v>0</v>
          </cell>
        </row>
        <row r="83">
          <cell r="A83" t="str">
            <v>Lung Cancer Screening with CT</v>
          </cell>
          <cell r="B83" t="str">
            <v>Expan</v>
          </cell>
          <cell r="C83">
            <v>409</v>
          </cell>
          <cell r="D83">
            <v>0</v>
          </cell>
          <cell r="E83">
            <v>409</v>
          </cell>
          <cell r="F83">
            <v>0</v>
          </cell>
          <cell r="G83">
            <v>0</v>
          </cell>
        </row>
        <row r="84">
          <cell r="A84" t="str">
            <v>Lung Cancer Screening with CT</v>
          </cell>
          <cell r="B84" t="str">
            <v>Medicaid</v>
          </cell>
          <cell r="C84">
            <v>161</v>
          </cell>
          <cell r="D84">
            <v>0</v>
          </cell>
          <cell r="E84">
            <v>141</v>
          </cell>
          <cell r="F84">
            <v>20</v>
          </cell>
          <cell r="G84">
            <v>121</v>
          </cell>
        </row>
        <row r="85">
          <cell r="A85" t="str">
            <v>Lung Cancer Screening with CT</v>
          </cell>
          <cell r="B85" t="str">
            <v>QMBONLY</v>
          </cell>
          <cell r="C85">
            <v>244</v>
          </cell>
          <cell r="D85">
            <v>0</v>
          </cell>
          <cell r="E85">
            <v>103</v>
          </cell>
          <cell r="F85">
            <v>141</v>
          </cell>
          <cell r="G85">
            <v>104</v>
          </cell>
        </row>
        <row r="86">
          <cell r="A86" t="str">
            <v>Osteoporosis Screening in Women</v>
          </cell>
          <cell r="B86" t="str">
            <v>Expan</v>
          </cell>
          <cell r="C86">
            <v>664</v>
          </cell>
          <cell r="D86">
            <v>0</v>
          </cell>
          <cell r="E86">
            <v>664</v>
          </cell>
          <cell r="F86">
            <v>0</v>
          </cell>
          <cell r="G86">
            <v>0</v>
          </cell>
        </row>
        <row r="87">
          <cell r="A87" t="str">
            <v>Osteoporosis Screening in Women</v>
          </cell>
          <cell r="B87" t="str">
            <v>HK Exp</v>
          </cell>
          <cell r="C87">
            <v>1</v>
          </cell>
          <cell r="D87">
            <v>1</v>
          </cell>
          <cell r="E87">
            <v>0</v>
          </cell>
          <cell r="F87">
            <v>0</v>
          </cell>
          <cell r="G87">
            <v>0</v>
          </cell>
        </row>
        <row r="88">
          <cell r="A88" t="str">
            <v>Osteoporosis Screening in Women</v>
          </cell>
          <cell r="B88" t="str">
            <v>Medicaid</v>
          </cell>
          <cell r="C88">
            <v>337</v>
          </cell>
          <cell r="D88">
            <v>18</v>
          </cell>
          <cell r="E88">
            <v>247</v>
          </cell>
          <cell r="F88">
            <v>72</v>
          </cell>
          <cell r="G88">
            <v>208</v>
          </cell>
        </row>
        <row r="89">
          <cell r="A89" t="str">
            <v>Osteoporosis Screening in Women</v>
          </cell>
          <cell r="B89" t="str">
            <v>QMBONLY</v>
          </cell>
          <cell r="C89">
            <v>449</v>
          </cell>
          <cell r="D89">
            <v>0</v>
          </cell>
          <cell r="E89">
            <v>161</v>
          </cell>
          <cell r="F89">
            <v>288</v>
          </cell>
          <cell r="G89">
            <v>164</v>
          </cell>
        </row>
        <row r="90">
          <cell r="A90" t="str">
            <v>Osteoporosis Screening in Women</v>
          </cell>
          <cell r="B90" t="str">
            <v>SEC9</v>
          </cell>
          <cell r="C90">
            <v>3</v>
          </cell>
          <cell r="D90">
            <v>0</v>
          </cell>
          <cell r="E90">
            <v>2</v>
          </cell>
          <cell r="F90">
            <v>1</v>
          </cell>
          <cell r="G90">
            <v>0</v>
          </cell>
        </row>
        <row r="91">
          <cell r="A91" t="str">
            <v>Preventive/Wellness Counseling and Interventions</v>
          </cell>
          <cell r="B91" t="str">
            <v>Expan</v>
          </cell>
          <cell r="C91">
            <v>74</v>
          </cell>
          <cell r="D91">
            <v>0</v>
          </cell>
          <cell r="E91">
            <v>74</v>
          </cell>
          <cell r="F91">
            <v>0</v>
          </cell>
          <cell r="G91">
            <v>0</v>
          </cell>
        </row>
        <row r="92">
          <cell r="A92" t="str">
            <v>Preventive/Wellness Counseling and Interventions</v>
          </cell>
          <cell r="B92" t="str">
            <v>FP</v>
          </cell>
          <cell r="C92">
            <v>17</v>
          </cell>
          <cell r="D92">
            <v>0</v>
          </cell>
          <cell r="E92">
            <v>17</v>
          </cell>
          <cell r="F92">
            <v>0</v>
          </cell>
          <cell r="G92">
            <v>0</v>
          </cell>
        </row>
        <row r="93">
          <cell r="A93" t="str">
            <v>Preventive/Wellness Counseling and Interventions</v>
          </cell>
          <cell r="B93" t="str">
            <v>HK Exp</v>
          </cell>
          <cell r="C93">
            <v>3</v>
          </cell>
          <cell r="D93">
            <v>1</v>
          </cell>
          <cell r="E93">
            <v>2</v>
          </cell>
          <cell r="F93">
            <v>0</v>
          </cell>
          <cell r="G93">
            <v>0</v>
          </cell>
        </row>
        <row r="94">
          <cell r="A94" t="str">
            <v>Preventive/Wellness Counseling and Interventions</v>
          </cell>
          <cell r="B94" t="str">
            <v>Medicaid</v>
          </cell>
          <cell r="C94">
            <v>64</v>
          </cell>
          <cell r="D94">
            <v>24</v>
          </cell>
          <cell r="E94">
            <v>40</v>
          </cell>
          <cell r="F94">
            <v>0</v>
          </cell>
          <cell r="G94">
            <v>6</v>
          </cell>
        </row>
        <row r="95">
          <cell r="A95" t="str">
            <v>Preventive/Wellness Counseling and Interventions</v>
          </cell>
          <cell r="B95" t="str">
            <v>QMBONLY</v>
          </cell>
          <cell r="C95">
            <v>1</v>
          </cell>
          <cell r="D95">
            <v>0</v>
          </cell>
          <cell r="E95">
            <v>1</v>
          </cell>
          <cell r="F95">
            <v>0</v>
          </cell>
          <cell r="G95">
            <v>1</v>
          </cell>
        </row>
        <row r="96">
          <cell r="A96" t="str">
            <v>Preventive/Wellness Exams</v>
          </cell>
          <cell r="B96" t="str">
            <v>CHIP</v>
          </cell>
          <cell r="C96">
            <v>35</v>
          </cell>
          <cell r="D96">
            <v>0</v>
          </cell>
          <cell r="E96">
            <v>35</v>
          </cell>
          <cell r="F96">
            <v>0</v>
          </cell>
          <cell r="G96">
            <v>0</v>
          </cell>
        </row>
        <row r="97">
          <cell r="A97" t="str">
            <v>Preventive/Wellness Exams</v>
          </cell>
          <cell r="B97" t="str">
            <v>Expan</v>
          </cell>
          <cell r="C97">
            <v>14583</v>
          </cell>
          <cell r="D97">
            <v>0</v>
          </cell>
          <cell r="E97">
            <v>14583</v>
          </cell>
          <cell r="F97">
            <v>0</v>
          </cell>
          <cell r="G97">
            <v>0</v>
          </cell>
        </row>
        <row r="98">
          <cell r="A98" t="str">
            <v>Preventive/Wellness Exams</v>
          </cell>
          <cell r="B98" t="str">
            <v>FP</v>
          </cell>
          <cell r="C98">
            <v>244</v>
          </cell>
          <cell r="D98">
            <v>0</v>
          </cell>
          <cell r="E98">
            <v>244</v>
          </cell>
          <cell r="F98">
            <v>0</v>
          </cell>
          <cell r="G98">
            <v>0</v>
          </cell>
        </row>
        <row r="99">
          <cell r="A99" t="str">
            <v>Preventive/Wellness Exams</v>
          </cell>
          <cell r="B99" t="str">
            <v>HK Exp</v>
          </cell>
          <cell r="C99">
            <v>77</v>
          </cell>
          <cell r="D99">
            <v>2</v>
          </cell>
          <cell r="E99">
            <v>75</v>
          </cell>
          <cell r="F99">
            <v>0</v>
          </cell>
          <cell r="G99">
            <v>0</v>
          </cell>
        </row>
        <row r="100">
          <cell r="A100" t="str">
            <v>Preventive/Wellness Exams</v>
          </cell>
          <cell r="B100" t="str">
            <v>Medicaid</v>
          </cell>
          <cell r="C100">
            <v>5029</v>
          </cell>
          <cell r="D100">
            <v>30</v>
          </cell>
          <cell r="E100">
            <v>4655</v>
          </cell>
          <cell r="F100">
            <v>344</v>
          </cell>
          <cell r="G100">
            <v>1858</v>
          </cell>
        </row>
        <row r="101">
          <cell r="A101" t="str">
            <v>Preventive/Wellness Exams</v>
          </cell>
          <cell r="B101" t="str">
            <v>QMBONLY</v>
          </cell>
          <cell r="C101">
            <v>2009</v>
          </cell>
          <cell r="D101">
            <v>0</v>
          </cell>
          <cell r="E101">
            <v>1042</v>
          </cell>
          <cell r="F101">
            <v>967</v>
          </cell>
          <cell r="G101">
            <v>1041</v>
          </cell>
        </row>
        <row r="102">
          <cell r="A102" t="str">
            <v>Preventive/Wellness Exams</v>
          </cell>
          <cell r="B102" t="str">
            <v>SEC9</v>
          </cell>
          <cell r="C102">
            <v>11</v>
          </cell>
          <cell r="D102">
            <v>0</v>
          </cell>
          <cell r="E102">
            <v>11</v>
          </cell>
          <cell r="F102">
            <v>0</v>
          </cell>
          <cell r="G102">
            <v>0</v>
          </cell>
        </row>
        <row r="103">
          <cell r="A103" t="str">
            <v>STD Screening</v>
          </cell>
          <cell r="B103" t="str">
            <v>CHIP</v>
          </cell>
          <cell r="C103">
            <v>10</v>
          </cell>
          <cell r="D103">
            <v>2</v>
          </cell>
          <cell r="E103">
            <v>8</v>
          </cell>
          <cell r="F103">
            <v>0</v>
          </cell>
          <cell r="G103">
            <v>0</v>
          </cell>
        </row>
        <row r="104">
          <cell r="A104" t="str">
            <v>STD Screening</v>
          </cell>
          <cell r="B104" t="str">
            <v>Expan</v>
          </cell>
          <cell r="C104">
            <v>36053</v>
          </cell>
          <cell r="D104">
            <v>0</v>
          </cell>
          <cell r="E104">
            <v>36053</v>
          </cell>
          <cell r="F104">
            <v>0</v>
          </cell>
          <cell r="G104">
            <v>0</v>
          </cell>
        </row>
        <row r="105">
          <cell r="A105" t="str">
            <v>STD Screening</v>
          </cell>
          <cell r="B105" t="str">
            <v>FP</v>
          </cell>
          <cell r="C105">
            <v>401</v>
          </cell>
          <cell r="D105">
            <v>0</v>
          </cell>
          <cell r="E105">
            <v>401</v>
          </cell>
          <cell r="F105">
            <v>0</v>
          </cell>
          <cell r="G105">
            <v>0</v>
          </cell>
        </row>
        <row r="106">
          <cell r="A106" t="str">
            <v>STD Screening</v>
          </cell>
          <cell r="B106" t="str">
            <v>HK Exp</v>
          </cell>
          <cell r="C106">
            <v>667</v>
          </cell>
          <cell r="D106">
            <v>431</v>
          </cell>
          <cell r="E106">
            <v>236</v>
          </cell>
          <cell r="F106">
            <v>0</v>
          </cell>
          <cell r="G106">
            <v>0</v>
          </cell>
        </row>
        <row r="107">
          <cell r="A107" t="str">
            <v>STD Screening</v>
          </cell>
          <cell r="B107" t="str">
            <v>Medicaid</v>
          </cell>
          <cell r="C107">
            <v>20027</v>
          </cell>
          <cell r="D107">
            <v>5268</v>
          </cell>
          <cell r="E107">
            <v>14714</v>
          </cell>
          <cell r="F107">
            <v>45</v>
          </cell>
          <cell r="G107">
            <v>1987</v>
          </cell>
        </row>
        <row r="108">
          <cell r="A108" t="str">
            <v>STD Screening</v>
          </cell>
          <cell r="B108" t="str">
            <v>QMBONLY</v>
          </cell>
          <cell r="C108">
            <v>997</v>
          </cell>
          <cell r="D108">
            <v>0</v>
          </cell>
          <cell r="E108">
            <v>879</v>
          </cell>
          <cell r="F108">
            <v>118</v>
          </cell>
          <cell r="G108">
            <v>880</v>
          </cell>
        </row>
        <row r="109">
          <cell r="A109" t="str">
            <v>STD Screening</v>
          </cell>
          <cell r="B109" t="str">
            <v>SEC9</v>
          </cell>
          <cell r="C109">
            <v>4830</v>
          </cell>
          <cell r="D109">
            <v>54</v>
          </cell>
          <cell r="E109">
            <v>4710</v>
          </cell>
          <cell r="F109">
            <v>66</v>
          </cell>
          <cell r="G109">
            <v>0</v>
          </cell>
        </row>
        <row r="110">
          <cell r="A110" t="str">
            <v>Tobacco Use Counseling and Interventions</v>
          </cell>
          <cell r="B110" t="str">
            <v>Expan</v>
          </cell>
          <cell r="C110">
            <v>1387</v>
          </cell>
          <cell r="D110">
            <v>0</v>
          </cell>
          <cell r="E110">
            <v>1387</v>
          </cell>
          <cell r="F110">
            <v>0</v>
          </cell>
          <cell r="G110">
            <v>0</v>
          </cell>
        </row>
        <row r="111">
          <cell r="A111" t="str">
            <v>Tobacco Use Counseling and Interventions</v>
          </cell>
          <cell r="B111" t="str">
            <v>FP</v>
          </cell>
          <cell r="C111">
            <v>3</v>
          </cell>
          <cell r="D111">
            <v>0</v>
          </cell>
          <cell r="E111">
            <v>3</v>
          </cell>
          <cell r="F111">
            <v>0</v>
          </cell>
          <cell r="G111">
            <v>0</v>
          </cell>
        </row>
        <row r="112">
          <cell r="A112" t="str">
            <v>Tobacco Use Counseling and Interventions</v>
          </cell>
          <cell r="B112" t="str">
            <v>HK Exp</v>
          </cell>
          <cell r="C112">
            <v>1</v>
          </cell>
          <cell r="D112">
            <v>1</v>
          </cell>
          <cell r="E112">
            <v>0</v>
          </cell>
          <cell r="F112">
            <v>0</v>
          </cell>
          <cell r="G112">
            <v>0</v>
          </cell>
        </row>
        <row r="113">
          <cell r="A113" t="str">
            <v>Tobacco Use Counseling and Interventions</v>
          </cell>
          <cell r="B113" t="str">
            <v>Medicaid</v>
          </cell>
          <cell r="C113">
            <v>615</v>
          </cell>
          <cell r="D113">
            <v>21</v>
          </cell>
          <cell r="E113">
            <v>567</v>
          </cell>
          <cell r="F113">
            <v>27</v>
          </cell>
          <cell r="G113">
            <v>308</v>
          </cell>
        </row>
        <row r="114">
          <cell r="A114" t="str">
            <v>Tobacco Use Counseling and Interventions</v>
          </cell>
          <cell r="B114" t="str">
            <v>QMBONLY</v>
          </cell>
          <cell r="C114">
            <v>401</v>
          </cell>
          <cell r="D114">
            <v>0</v>
          </cell>
          <cell r="E114">
            <v>240</v>
          </cell>
          <cell r="F114">
            <v>161</v>
          </cell>
          <cell r="G114">
            <v>244</v>
          </cell>
        </row>
        <row r="115">
          <cell r="A115" t="str">
            <v>Vaccines</v>
          </cell>
          <cell r="B115" t="str">
            <v>CHIP</v>
          </cell>
          <cell r="C115">
            <v>3153</v>
          </cell>
          <cell r="D115">
            <v>3054</v>
          </cell>
          <cell r="E115">
            <v>99</v>
          </cell>
          <cell r="F115">
            <v>0</v>
          </cell>
          <cell r="G115">
            <v>0</v>
          </cell>
        </row>
        <row r="116">
          <cell r="A116" t="str">
            <v>Vaccines</v>
          </cell>
          <cell r="B116" t="str">
            <v>Expan</v>
          </cell>
          <cell r="C116">
            <v>35825</v>
          </cell>
          <cell r="D116">
            <v>0</v>
          </cell>
          <cell r="E116">
            <v>35825</v>
          </cell>
          <cell r="F116">
            <v>0</v>
          </cell>
          <cell r="G116">
            <v>0</v>
          </cell>
        </row>
        <row r="117">
          <cell r="A117" t="str">
            <v>Vaccines</v>
          </cell>
          <cell r="B117" t="str">
            <v>FP</v>
          </cell>
          <cell r="C117">
            <v>63</v>
          </cell>
          <cell r="D117">
            <v>0</v>
          </cell>
          <cell r="E117">
            <v>63</v>
          </cell>
          <cell r="F117">
            <v>0</v>
          </cell>
          <cell r="G117">
            <v>0</v>
          </cell>
        </row>
        <row r="118">
          <cell r="A118" t="str">
            <v>Vaccines</v>
          </cell>
          <cell r="B118" t="str">
            <v>HK Exp</v>
          </cell>
          <cell r="C118">
            <v>4137</v>
          </cell>
          <cell r="D118">
            <v>3901</v>
          </cell>
          <cell r="E118">
            <v>236</v>
          </cell>
          <cell r="F118">
            <v>0</v>
          </cell>
          <cell r="G118">
            <v>0</v>
          </cell>
        </row>
        <row r="119">
          <cell r="A119" t="str">
            <v>Vaccines</v>
          </cell>
          <cell r="B119" t="str">
            <v>Medicaid</v>
          </cell>
          <cell r="C119">
            <v>157194</v>
          </cell>
          <cell r="D119">
            <v>139951</v>
          </cell>
          <cell r="E119">
            <v>16079</v>
          </cell>
          <cell r="F119">
            <v>1164</v>
          </cell>
          <cell r="G119">
            <v>7907</v>
          </cell>
        </row>
        <row r="120">
          <cell r="A120" t="str">
            <v>Vaccines</v>
          </cell>
          <cell r="B120" t="str">
            <v>QMBONLY</v>
          </cell>
          <cell r="C120">
            <v>6144</v>
          </cell>
          <cell r="D120">
            <v>0</v>
          </cell>
          <cell r="E120">
            <v>3510</v>
          </cell>
          <cell r="F120">
            <v>2634</v>
          </cell>
          <cell r="G120">
            <v>3533</v>
          </cell>
        </row>
        <row r="121">
          <cell r="A121" t="str">
            <v>Vaccines</v>
          </cell>
          <cell r="B121" t="str">
            <v>SEC9</v>
          </cell>
          <cell r="C121">
            <v>123</v>
          </cell>
          <cell r="D121">
            <v>0</v>
          </cell>
          <cell r="E121">
            <v>119</v>
          </cell>
          <cell r="F121">
            <v>4</v>
          </cell>
          <cell r="G121">
            <v>0</v>
          </cell>
        </row>
      </sheetData>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14189-13AA-436E-9807-DC4856D232FE}">
  <sheetPr>
    <tabColor rgb="FFC00000"/>
  </sheetPr>
  <dimension ref="A2:C15"/>
  <sheetViews>
    <sheetView showGridLines="0" tabSelected="1" workbookViewId="0">
      <selection activeCell="B6" sqref="B6"/>
    </sheetView>
  </sheetViews>
  <sheetFormatPr baseColWidth="10" defaultColWidth="0" defaultRowHeight="15" x14ac:dyDescent="0.2"/>
  <cols>
    <col min="1" max="1" width="9.1640625" customWidth="1"/>
    <col min="2" max="2" width="58.1640625" style="1" customWidth="1"/>
    <col min="3" max="3" width="9.1640625" customWidth="1"/>
    <col min="4" max="16384" width="9.1640625" hidden="1"/>
  </cols>
  <sheetData>
    <row r="2" spans="2:2" ht="24" x14ac:dyDescent="0.3">
      <c r="B2" s="60" t="s">
        <v>337</v>
      </c>
    </row>
    <row r="3" spans="2:2" ht="24" x14ac:dyDescent="0.3">
      <c r="B3" s="61"/>
    </row>
    <row r="4" spans="2:2" ht="24" x14ac:dyDescent="0.3">
      <c r="B4" s="60" t="s">
        <v>0</v>
      </c>
    </row>
    <row r="5" spans="2:2" ht="24" x14ac:dyDescent="0.3">
      <c r="B5" s="116" t="s">
        <v>510</v>
      </c>
    </row>
    <row r="6" spans="2:2" ht="24" x14ac:dyDescent="0.3">
      <c r="B6" s="61"/>
    </row>
    <row r="7" spans="2:2" ht="24" x14ac:dyDescent="0.3">
      <c r="B7" s="60" t="s">
        <v>1</v>
      </c>
    </row>
    <row r="11" spans="2:2" x14ac:dyDescent="0.2">
      <c r="B11"/>
    </row>
    <row r="15" spans="2:2" x14ac:dyDescent="0.2">
      <c r="B15"/>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3CC3E-52B0-4B9C-AB29-73DF5B21D6E8}">
  <sheetPr>
    <tabColor theme="2" tint="-9.9978637043366805E-2"/>
  </sheetPr>
  <dimension ref="A1:I21"/>
  <sheetViews>
    <sheetView zoomScaleNormal="100" zoomScaleSheetLayoutView="94" workbookViewId="0">
      <pane ySplit="6" topLeftCell="A7" activePane="bottomLeft" state="frozen"/>
      <selection activeCell="C31" sqref="C31"/>
      <selection pane="bottomLeft" activeCell="C31" sqref="C31"/>
    </sheetView>
  </sheetViews>
  <sheetFormatPr baseColWidth="10" defaultColWidth="9" defaultRowHeight="15" x14ac:dyDescent="0.2"/>
  <cols>
    <col min="1" max="1" width="12" customWidth="1"/>
    <col min="2" max="2" width="39" customWidth="1"/>
    <col min="3" max="8" width="14.6640625" customWidth="1"/>
    <col min="9" max="9" width="17.83203125" customWidth="1"/>
  </cols>
  <sheetData>
    <row r="1" spans="1:9" x14ac:dyDescent="0.2">
      <c r="A1" s="2" t="s">
        <v>445</v>
      </c>
    </row>
    <row r="2" spans="1:9" x14ac:dyDescent="0.2">
      <c r="A2" s="2" t="s">
        <v>446</v>
      </c>
    </row>
    <row r="3" spans="1:9" x14ac:dyDescent="0.2">
      <c r="A3" s="2" t="s">
        <v>444</v>
      </c>
    </row>
    <row r="4" spans="1:9" x14ac:dyDescent="0.2">
      <c r="A4" s="2" t="s">
        <v>5</v>
      </c>
    </row>
    <row r="5" spans="1:9" x14ac:dyDescent="0.2">
      <c r="A5" t="s">
        <v>6</v>
      </c>
    </row>
    <row r="6" spans="1:9" s="11" customFormat="1" x14ac:dyDescent="0.2"/>
    <row r="7" spans="1:9" ht="16" thickBot="1" x14ac:dyDescent="0.25"/>
    <row r="8" spans="1:9" ht="14.5" customHeight="1" x14ac:dyDescent="0.2">
      <c r="B8" s="250" t="s">
        <v>447</v>
      </c>
      <c r="C8" s="252" t="s">
        <v>450</v>
      </c>
      <c r="D8" s="253"/>
      <c r="E8" s="252" t="s">
        <v>451</v>
      </c>
      <c r="F8" s="253"/>
      <c r="G8" s="247" t="s">
        <v>452</v>
      </c>
      <c r="H8" s="248"/>
      <c r="I8" s="249"/>
    </row>
    <row r="9" spans="1:9" ht="29" customHeight="1" x14ac:dyDescent="0.2">
      <c r="B9" s="251"/>
      <c r="C9" s="188">
        <v>2018</v>
      </c>
      <c r="D9" s="189">
        <v>2022</v>
      </c>
      <c r="E9" s="194">
        <v>2018</v>
      </c>
      <c r="F9" s="189">
        <v>2022</v>
      </c>
      <c r="G9" s="194">
        <v>2018</v>
      </c>
      <c r="H9" s="133">
        <v>2022</v>
      </c>
      <c r="I9" s="202" t="s">
        <v>455</v>
      </c>
    </row>
    <row r="10" spans="1:9" ht="32" x14ac:dyDescent="0.2">
      <c r="B10" s="210" t="s">
        <v>448</v>
      </c>
      <c r="C10" s="183">
        <v>357529</v>
      </c>
      <c r="D10" s="190">
        <v>393136</v>
      </c>
      <c r="E10" s="195">
        <v>488110</v>
      </c>
      <c r="F10" s="196">
        <v>685238</v>
      </c>
      <c r="G10" s="195">
        <f t="shared" ref="G10:H16" si="0">C10+E10</f>
        <v>845639</v>
      </c>
      <c r="H10" s="184">
        <f t="shared" si="0"/>
        <v>1078374</v>
      </c>
      <c r="I10" s="203">
        <f>(H10-G10)/G10</f>
        <v>0.27521791213508362</v>
      </c>
    </row>
    <row r="11" spans="1:9" x14ac:dyDescent="0.2">
      <c r="B11" s="211" t="s">
        <v>359</v>
      </c>
      <c r="C11" s="185">
        <v>109130</v>
      </c>
      <c r="D11" s="191">
        <v>146570</v>
      </c>
      <c r="E11" s="197">
        <v>192840</v>
      </c>
      <c r="F11" s="198">
        <v>300473</v>
      </c>
      <c r="G11" s="204">
        <f t="shared" si="0"/>
        <v>301970</v>
      </c>
      <c r="H11" s="205">
        <f t="shared" si="0"/>
        <v>447043</v>
      </c>
      <c r="I11" s="206">
        <f t="shared" ref="I11:I16" si="1">(H11-G11)/G11</f>
        <v>0.48042189621485576</v>
      </c>
    </row>
    <row r="12" spans="1:9" x14ac:dyDescent="0.2">
      <c r="B12" s="211" t="s">
        <v>374</v>
      </c>
      <c r="C12" s="185">
        <v>35364</v>
      </c>
      <c r="D12" s="192">
        <v>44454</v>
      </c>
      <c r="E12" s="197">
        <v>52481</v>
      </c>
      <c r="F12" s="199">
        <v>57320</v>
      </c>
      <c r="G12" s="204">
        <f t="shared" si="0"/>
        <v>87845</v>
      </c>
      <c r="H12" s="205">
        <f t="shared" si="0"/>
        <v>101774</v>
      </c>
      <c r="I12" s="206">
        <f t="shared" si="1"/>
        <v>0.15856337867835391</v>
      </c>
    </row>
    <row r="13" spans="1:9" x14ac:dyDescent="0.2">
      <c r="B13" s="211" t="s">
        <v>387</v>
      </c>
      <c r="C13" s="185">
        <v>84337</v>
      </c>
      <c r="D13" s="191">
        <v>90636</v>
      </c>
      <c r="E13" s="197">
        <v>111544</v>
      </c>
      <c r="F13" s="199">
        <v>137317</v>
      </c>
      <c r="G13" s="204">
        <f t="shared" si="0"/>
        <v>195881</v>
      </c>
      <c r="H13" s="205">
        <f t="shared" si="0"/>
        <v>227953</v>
      </c>
      <c r="I13" s="206">
        <f t="shared" si="1"/>
        <v>0.16373206181303954</v>
      </c>
    </row>
    <row r="14" spans="1:9" x14ac:dyDescent="0.2">
      <c r="B14" s="211" t="s">
        <v>394</v>
      </c>
      <c r="C14" s="185">
        <v>49851</v>
      </c>
      <c r="D14" s="191">
        <v>47249</v>
      </c>
      <c r="E14" s="197">
        <v>100062</v>
      </c>
      <c r="F14" s="199">
        <v>101185</v>
      </c>
      <c r="G14" s="204">
        <f t="shared" si="0"/>
        <v>149913</v>
      </c>
      <c r="H14" s="205">
        <f t="shared" si="0"/>
        <v>148434</v>
      </c>
      <c r="I14" s="206">
        <f t="shared" si="1"/>
        <v>-9.865722118828921E-3</v>
      </c>
    </row>
    <row r="15" spans="1:9" ht="16" x14ac:dyDescent="0.2">
      <c r="B15" s="212" t="s">
        <v>419</v>
      </c>
      <c r="C15" s="185">
        <v>52320</v>
      </c>
      <c r="D15" s="191">
        <v>63569</v>
      </c>
      <c r="E15" s="197">
        <v>9397</v>
      </c>
      <c r="F15" s="199">
        <v>52809</v>
      </c>
      <c r="G15" s="204">
        <f t="shared" si="0"/>
        <v>61717</v>
      </c>
      <c r="H15" s="205">
        <f t="shared" si="0"/>
        <v>116378</v>
      </c>
      <c r="I15" s="206">
        <f t="shared" si="1"/>
        <v>0.88567169499489606</v>
      </c>
    </row>
    <row r="16" spans="1:9" ht="17" thickBot="1" x14ac:dyDescent="0.25">
      <c r="B16" s="213" t="s">
        <v>422</v>
      </c>
      <c r="C16" s="186">
        <v>134442</v>
      </c>
      <c r="D16" s="193">
        <v>120742</v>
      </c>
      <c r="E16" s="200">
        <v>65573</v>
      </c>
      <c r="F16" s="201">
        <v>124291</v>
      </c>
      <c r="G16" s="207">
        <f t="shared" si="0"/>
        <v>200015</v>
      </c>
      <c r="H16" s="208">
        <f t="shared" si="0"/>
        <v>245033</v>
      </c>
      <c r="I16" s="209">
        <f t="shared" si="1"/>
        <v>0.22507311951603629</v>
      </c>
    </row>
    <row r="18" spans="2:2" x14ac:dyDescent="0.2">
      <c r="B18" s="187" t="s">
        <v>449</v>
      </c>
    </row>
    <row r="20" spans="2:2" x14ac:dyDescent="0.2">
      <c r="B20" t="s">
        <v>453</v>
      </c>
    </row>
    <row r="21" spans="2:2" x14ac:dyDescent="0.2">
      <c r="B21" t="s">
        <v>454</v>
      </c>
    </row>
  </sheetData>
  <mergeCells count="4">
    <mergeCell ref="G8:I8"/>
    <mergeCell ref="B8:B9"/>
    <mergeCell ref="C8:D8"/>
    <mergeCell ref="E8:F8"/>
  </mergeCells>
  <pageMargins left="0.7" right="0.7" top="0.75" bottom="0.75" header="0.3" footer="0.3"/>
  <pageSetup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4E803-A947-44FB-9B0A-1AF988CA21FC}">
  <sheetPr>
    <tabColor theme="2" tint="-9.9978637043366805E-2"/>
  </sheetPr>
  <dimension ref="A1:AR54"/>
  <sheetViews>
    <sheetView zoomScaleNormal="100" zoomScaleSheetLayoutView="94" workbookViewId="0">
      <pane ySplit="6" topLeftCell="A7" activePane="bottomLeft" state="frozen"/>
      <selection activeCell="C31" sqref="C31"/>
      <selection pane="bottomLeft" activeCell="C31" sqref="C31"/>
    </sheetView>
  </sheetViews>
  <sheetFormatPr baseColWidth="10" defaultColWidth="8.83203125" defaultRowHeight="15" x14ac:dyDescent="0.2"/>
  <cols>
    <col min="1" max="1" width="12" customWidth="1"/>
    <col min="2" max="2" width="43" customWidth="1"/>
    <col min="3" max="44" width="12.1640625" customWidth="1"/>
  </cols>
  <sheetData>
    <row r="1" spans="1:44" x14ac:dyDescent="0.2">
      <c r="A1" s="2" t="s">
        <v>459</v>
      </c>
    </row>
    <row r="2" spans="1:44" x14ac:dyDescent="0.2">
      <c r="A2" s="2" t="s">
        <v>457</v>
      </c>
    </row>
    <row r="3" spans="1:44" x14ac:dyDescent="0.2">
      <c r="A3" s="2" t="s">
        <v>462</v>
      </c>
    </row>
    <row r="4" spans="1:44" x14ac:dyDescent="0.2">
      <c r="A4" s="2" t="s">
        <v>5</v>
      </c>
    </row>
    <row r="5" spans="1:44" x14ac:dyDescent="0.2">
      <c r="A5" t="s">
        <v>6</v>
      </c>
    </row>
    <row r="6" spans="1:44" s="11" customFormat="1" x14ac:dyDescent="0.2"/>
    <row r="8" spans="1:44" x14ac:dyDescent="0.2">
      <c r="B8" s="215" t="s">
        <v>461</v>
      </c>
      <c r="C8" s="163">
        <v>2019</v>
      </c>
      <c r="D8" s="163">
        <v>2020</v>
      </c>
      <c r="E8" s="163">
        <v>2021</v>
      </c>
      <c r="F8" s="163">
        <v>2022</v>
      </c>
    </row>
    <row r="9" spans="1:44" x14ac:dyDescent="0.2">
      <c r="B9" s="13" t="s">
        <v>122</v>
      </c>
      <c r="C9" s="5">
        <v>8374</v>
      </c>
      <c r="D9" s="5">
        <v>250840</v>
      </c>
      <c r="E9" s="5">
        <v>301047</v>
      </c>
      <c r="F9" s="5">
        <v>208016</v>
      </c>
    </row>
    <row r="10" spans="1:44" x14ac:dyDescent="0.2">
      <c r="B10" s="13" t="s">
        <v>230</v>
      </c>
      <c r="C10" s="5">
        <v>367</v>
      </c>
      <c r="D10" s="5">
        <v>19451</v>
      </c>
      <c r="E10" s="5">
        <v>15283</v>
      </c>
      <c r="F10" s="5">
        <v>7698</v>
      </c>
    </row>
    <row r="11" spans="1:44" x14ac:dyDescent="0.2">
      <c r="B11" s="13" t="s">
        <v>123</v>
      </c>
      <c r="C11" s="5">
        <v>24118</v>
      </c>
      <c r="D11" s="5">
        <v>93278</v>
      </c>
      <c r="E11" s="5">
        <v>68346</v>
      </c>
      <c r="F11" s="5">
        <v>46088</v>
      </c>
    </row>
    <row r="12" spans="1:44" x14ac:dyDescent="0.2">
      <c r="B12" s="12" t="s">
        <v>8</v>
      </c>
      <c r="C12" s="214">
        <f>SUM(C9:C11)</f>
        <v>32859</v>
      </c>
      <c r="D12" s="214">
        <f>SUM(D9:D11)</f>
        <v>363569</v>
      </c>
      <c r="E12" s="214">
        <f>SUM(E9:E11)</f>
        <v>384676</v>
      </c>
      <c r="F12" s="214">
        <f>SUM(F9:F11)</f>
        <v>261802</v>
      </c>
    </row>
    <row r="15" spans="1:44" x14ac:dyDescent="0.2">
      <c r="B15" s="215" t="s">
        <v>273</v>
      </c>
      <c r="C15" s="256">
        <v>2019</v>
      </c>
      <c r="D15" s="256"/>
      <c r="E15" s="256"/>
      <c r="F15" s="256"/>
      <c r="G15" s="256"/>
      <c r="H15" s="256"/>
      <c r="I15" s="256">
        <v>2020</v>
      </c>
      <c r="J15" s="256"/>
      <c r="K15" s="256"/>
      <c r="L15" s="256"/>
      <c r="M15" s="256"/>
      <c r="N15" s="256"/>
      <c r="O15" s="256"/>
      <c r="P15" s="256"/>
      <c r="Q15" s="256"/>
      <c r="R15" s="256"/>
      <c r="S15" s="256"/>
      <c r="T15" s="256"/>
      <c r="U15" s="256">
        <v>2021</v>
      </c>
      <c r="V15" s="256"/>
      <c r="W15" s="256"/>
      <c r="X15" s="256"/>
      <c r="Y15" s="256"/>
      <c r="Z15" s="256"/>
      <c r="AA15" s="256"/>
      <c r="AB15" s="256"/>
      <c r="AC15" s="256"/>
      <c r="AD15" s="256"/>
      <c r="AE15" s="256"/>
      <c r="AF15" s="256"/>
      <c r="AG15" s="256">
        <v>2022</v>
      </c>
      <c r="AH15" s="256"/>
      <c r="AI15" s="256"/>
      <c r="AJ15" s="256"/>
      <c r="AK15" s="256"/>
      <c r="AL15" s="256"/>
      <c r="AM15" s="256"/>
      <c r="AN15" s="256"/>
      <c r="AO15" s="256"/>
      <c r="AP15" s="256"/>
      <c r="AQ15" s="256"/>
      <c r="AR15" s="256"/>
    </row>
    <row r="16" spans="1:44" x14ac:dyDescent="0.2">
      <c r="B16" s="7"/>
      <c r="C16" s="7" t="s">
        <v>169</v>
      </c>
      <c r="D16" s="7" t="s">
        <v>248</v>
      </c>
      <c r="E16" s="7" t="s">
        <v>249</v>
      </c>
      <c r="F16" s="7" t="s">
        <v>250</v>
      </c>
      <c r="G16" s="7" t="s">
        <v>251</v>
      </c>
      <c r="H16" s="7" t="s">
        <v>252</v>
      </c>
      <c r="I16" s="7" t="s">
        <v>245</v>
      </c>
      <c r="J16" s="7" t="s">
        <v>246</v>
      </c>
      <c r="K16" s="7" t="s">
        <v>247</v>
      </c>
      <c r="L16" s="7" t="s">
        <v>166</v>
      </c>
      <c r="M16" s="7" t="s">
        <v>167</v>
      </c>
      <c r="N16" s="7" t="s">
        <v>168</v>
      </c>
      <c r="O16" s="7" t="s">
        <v>169</v>
      </c>
      <c r="P16" s="7" t="s">
        <v>248</v>
      </c>
      <c r="Q16" s="7" t="s">
        <v>249</v>
      </c>
      <c r="R16" s="7" t="s">
        <v>250</v>
      </c>
      <c r="S16" s="7" t="s">
        <v>251</v>
      </c>
      <c r="T16" s="7" t="s">
        <v>252</v>
      </c>
      <c r="U16" s="7" t="s">
        <v>245</v>
      </c>
      <c r="V16" s="7" t="s">
        <v>246</v>
      </c>
      <c r="W16" s="7" t="s">
        <v>247</v>
      </c>
      <c r="X16" s="7" t="s">
        <v>166</v>
      </c>
      <c r="Y16" s="7" t="s">
        <v>167</v>
      </c>
      <c r="Z16" s="7" t="s">
        <v>168</v>
      </c>
      <c r="AA16" s="7" t="s">
        <v>169</v>
      </c>
      <c r="AB16" s="7" t="s">
        <v>248</v>
      </c>
      <c r="AC16" s="7" t="s">
        <v>249</v>
      </c>
      <c r="AD16" s="7" t="s">
        <v>250</v>
      </c>
      <c r="AE16" s="7" t="s">
        <v>251</v>
      </c>
      <c r="AF16" s="7" t="s">
        <v>252</v>
      </c>
      <c r="AG16" s="7" t="s">
        <v>245</v>
      </c>
      <c r="AH16" s="7" t="s">
        <v>246</v>
      </c>
      <c r="AI16" s="7" t="s">
        <v>247</v>
      </c>
      <c r="AJ16" s="7" t="s">
        <v>166</v>
      </c>
      <c r="AK16" s="7" t="s">
        <v>167</v>
      </c>
      <c r="AL16" s="7" t="s">
        <v>168</v>
      </c>
      <c r="AM16" s="7" t="s">
        <v>169</v>
      </c>
      <c r="AN16" s="7" t="s">
        <v>248</v>
      </c>
      <c r="AO16" s="7" t="s">
        <v>249</v>
      </c>
      <c r="AP16" s="7" t="s">
        <v>250</v>
      </c>
      <c r="AQ16" s="7" t="s">
        <v>251</v>
      </c>
      <c r="AR16" s="7" t="s">
        <v>252</v>
      </c>
    </row>
    <row r="17" spans="2:44" x14ac:dyDescent="0.2">
      <c r="B17" s="257" t="s">
        <v>122</v>
      </c>
      <c r="C17" s="257"/>
      <c r="D17" s="257"/>
      <c r="E17" s="257"/>
      <c r="F17" s="257"/>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row>
    <row r="18" spans="2:44" x14ac:dyDescent="0.2">
      <c r="B18" s="13" t="s">
        <v>253</v>
      </c>
      <c r="C18" s="6">
        <v>67576</v>
      </c>
      <c r="D18" s="6">
        <v>71737</v>
      </c>
      <c r="E18" s="6">
        <v>73814</v>
      </c>
      <c r="F18" s="6">
        <v>84790</v>
      </c>
      <c r="G18" s="6">
        <v>75379</v>
      </c>
      <c r="H18" s="6">
        <v>73743</v>
      </c>
      <c r="I18" s="6">
        <v>89003</v>
      </c>
      <c r="J18" s="6">
        <v>81981</v>
      </c>
      <c r="K18" s="6">
        <v>67663</v>
      </c>
      <c r="L18" s="6">
        <v>38317</v>
      </c>
      <c r="M18" s="6">
        <v>45060</v>
      </c>
      <c r="N18" s="6">
        <v>55969</v>
      </c>
      <c r="O18" s="6">
        <v>57051</v>
      </c>
      <c r="P18" s="6">
        <v>57466</v>
      </c>
      <c r="Q18" s="6">
        <v>64358</v>
      </c>
      <c r="R18" s="6">
        <v>62870</v>
      </c>
      <c r="S18" s="6">
        <v>56508</v>
      </c>
      <c r="T18" s="6">
        <v>61970</v>
      </c>
      <c r="U18" s="6">
        <v>66102</v>
      </c>
      <c r="V18" s="6">
        <v>65004</v>
      </c>
      <c r="W18" s="6">
        <v>74841</v>
      </c>
      <c r="X18" s="6">
        <v>73253</v>
      </c>
      <c r="Y18" s="6">
        <v>69689</v>
      </c>
      <c r="Z18" s="6">
        <v>65860</v>
      </c>
      <c r="AA18" s="6">
        <v>156929</v>
      </c>
      <c r="AB18" s="6">
        <v>156811</v>
      </c>
      <c r="AC18" s="6">
        <v>138780</v>
      </c>
      <c r="AD18" s="6">
        <v>76671</v>
      </c>
      <c r="AE18" s="6">
        <v>71526</v>
      </c>
      <c r="AF18" s="6">
        <v>66625</v>
      </c>
      <c r="AG18" s="6">
        <v>68367</v>
      </c>
      <c r="AH18" s="6">
        <v>69630</v>
      </c>
      <c r="AI18" s="6">
        <v>79281</v>
      </c>
      <c r="AJ18" s="6">
        <v>75151</v>
      </c>
      <c r="AK18" s="6">
        <v>80096</v>
      </c>
      <c r="AL18" s="6">
        <v>70616</v>
      </c>
      <c r="AM18" s="6">
        <v>66605</v>
      </c>
      <c r="AN18" s="6">
        <v>72425</v>
      </c>
      <c r="AO18" s="6">
        <v>74190</v>
      </c>
      <c r="AP18" s="6">
        <v>75809</v>
      </c>
      <c r="AQ18" s="6">
        <v>72573</v>
      </c>
      <c r="AR18" s="6">
        <v>67025</v>
      </c>
    </row>
    <row r="19" spans="2:44" x14ac:dyDescent="0.2">
      <c r="B19" s="13" t="s">
        <v>254</v>
      </c>
      <c r="C19" s="6">
        <v>779</v>
      </c>
      <c r="D19" s="6">
        <v>724</v>
      </c>
      <c r="E19" s="6">
        <v>691</v>
      </c>
      <c r="F19" s="6">
        <v>910</v>
      </c>
      <c r="G19" s="6">
        <v>766</v>
      </c>
      <c r="H19" s="6">
        <v>823</v>
      </c>
      <c r="I19" s="6">
        <v>969</v>
      </c>
      <c r="J19" s="6">
        <v>2043</v>
      </c>
      <c r="K19" s="6">
        <v>14806</v>
      </c>
      <c r="L19" s="6">
        <v>45632</v>
      </c>
      <c r="M19" s="6">
        <v>33158</v>
      </c>
      <c r="N19" s="6">
        <v>23097</v>
      </c>
      <c r="O19" s="6">
        <v>20692</v>
      </c>
      <c r="P19" s="6">
        <v>18717</v>
      </c>
      <c r="Q19" s="6">
        <v>20006</v>
      </c>
      <c r="R19" s="6">
        <v>22859</v>
      </c>
      <c r="S19" s="6">
        <v>23095</v>
      </c>
      <c r="T19" s="6">
        <v>25766</v>
      </c>
      <c r="U19" s="6">
        <v>21978</v>
      </c>
      <c r="V19" s="6">
        <v>21467</v>
      </c>
      <c r="W19" s="6">
        <v>22728</v>
      </c>
      <c r="X19" s="6">
        <v>19893</v>
      </c>
      <c r="Y19" s="6">
        <v>17740</v>
      </c>
      <c r="Z19" s="6">
        <v>17521</v>
      </c>
      <c r="AA19" s="6">
        <v>41480</v>
      </c>
      <c r="AB19" s="6">
        <v>42459</v>
      </c>
      <c r="AC19" s="6">
        <v>41648</v>
      </c>
      <c r="AD19" s="6">
        <v>19213</v>
      </c>
      <c r="AE19" s="6">
        <v>17294</v>
      </c>
      <c r="AF19" s="6">
        <v>17626</v>
      </c>
      <c r="AG19" s="6">
        <v>19957</v>
      </c>
      <c r="AH19" s="6">
        <v>18843</v>
      </c>
      <c r="AI19" s="6">
        <v>19795</v>
      </c>
      <c r="AJ19" s="6">
        <v>17149</v>
      </c>
      <c r="AK19" s="6">
        <v>16824</v>
      </c>
      <c r="AL19" s="6">
        <v>17392</v>
      </c>
      <c r="AM19" s="6">
        <v>14882</v>
      </c>
      <c r="AN19" s="6">
        <v>17530</v>
      </c>
      <c r="AO19" s="6">
        <v>16410</v>
      </c>
      <c r="AP19" s="6">
        <v>16130</v>
      </c>
      <c r="AQ19" s="6">
        <v>17025</v>
      </c>
      <c r="AR19" s="6">
        <v>16079</v>
      </c>
    </row>
    <row r="20" spans="2:44" x14ac:dyDescent="0.2">
      <c r="B20" s="12" t="s">
        <v>8</v>
      </c>
      <c r="C20" s="20">
        <f t="shared" ref="C20:AF20" si="0">SUM(C18:C19)</f>
        <v>68355</v>
      </c>
      <c r="D20" s="20">
        <f t="shared" si="0"/>
        <v>72461</v>
      </c>
      <c r="E20" s="20">
        <f t="shared" si="0"/>
        <v>74505</v>
      </c>
      <c r="F20" s="20">
        <f t="shared" si="0"/>
        <v>85700</v>
      </c>
      <c r="G20" s="20">
        <f t="shared" si="0"/>
        <v>76145</v>
      </c>
      <c r="H20" s="20">
        <f t="shared" si="0"/>
        <v>74566</v>
      </c>
      <c r="I20" s="20">
        <f t="shared" si="0"/>
        <v>89972</v>
      </c>
      <c r="J20" s="20">
        <f t="shared" si="0"/>
        <v>84024</v>
      </c>
      <c r="K20" s="20">
        <f t="shared" si="0"/>
        <v>82469</v>
      </c>
      <c r="L20" s="20">
        <f t="shared" si="0"/>
        <v>83949</v>
      </c>
      <c r="M20" s="20">
        <f t="shared" si="0"/>
        <v>78218</v>
      </c>
      <c r="N20" s="20">
        <f t="shared" si="0"/>
        <v>79066</v>
      </c>
      <c r="O20" s="20">
        <f t="shared" si="0"/>
        <v>77743</v>
      </c>
      <c r="P20" s="20">
        <f t="shared" si="0"/>
        <v>76183</v>
      </c>
      <c r="Q20" s="20">
        <f t="shared" si="0"/>
        <v>84364</v>
      </c>
      <c r="R20" s="20">
        <f t="shared" si="0"/>
        <v>85729</v>
      </c>
      <c r="S20" s="20">
        <f t="shared" si="0"/>
        <v>79603</v>
      </c>
      <c r="T20" s="20">
        <f t="shared" si="0"/>
        <v>87736</v>
      </c>
      <c r="U20" s="20">
        <f t="shared" si="0"/>
        <v>88080</v>
      </c>
      <c r="V20" s="20">
        <f t="shared" si="0"/>
        <v>86471</v>
      </c>
      <c r="W20" s="20">
        <f t="shared" si="0"/>
        <v>97569</v>
      </c>
      <c r="X20" s="20">
        <f t="shared" si="0"/>
        <v>93146</v>
      </c>
      <c r="Y20" s="20">
        <f t="shared" si="0"/>
        <v>87429</v>
      </c>
      <c r="Z20" s="20">
        <f t="shared" si="0"/>
        <v>83381</v>
      </c>
      <c r="AA20" s="20">
        <f t="shared" si="0"/>
        <v>198409</v>
      </c>
      <c r="AB20" s="20">
        <f t="shared" si="0"/>
        <v>199270</v>
      </c>
      <c r="AC20" s="20">
        <f t="shared" si="0"/>
        <v>180428</v>
      </c>
      <c r="AD20" s="20">
        <f t="shared" si="0"/>
        <v>95884</v>
      </c>
      <c r="AE20" s="20">
        <f t="shared" si="0"/>
        <v>88820</v>
      </c>
      <c r="AF20" s="20">
        <f t="shared" si="0"/>
        <v>84251</v>
      </c>
      <c r="AG20" s="20">
        <f t="shared" ref="AG20:AR20" si="1">SUM(AG18:AG19)</f>
        <v>88324</v>
      </c>
      <c r="AH20" s="20">
        <f t="shared" si="1"/>
        <v>88473</v>
      </c>
      <c r="AI20" s="20">
        <f t="shared" si="1"/>
        <v>99076</v>
      </c>
      <c r="AJ20" s="20">
        <f t="shared" si="1"/>
        <v>92300</v>
      </c>
      <c r="AK20" s="20">
        <f t="shared" si="1"/>
        <v>96920</v>
      </c>
      <c r="AL20" s="20">
        <f t="shared" si="1"/>
        <v>88008</v>
      </c>
      <c r="AM20" s="20">
        <f t="shared" si="1"/>
        <v>81487</v>
      </c>
      <c r="AN20" s="20">
        <f t="shared" si="1"/>
        <v>89955</v>
      </c>
      <c r="AO20" s="20">
        <f t="shared" si="1"/>
        <v>90600</v>
      </c>
      <c r="AP20" s="20">
        <f t="shared" si="1"/>
        <v>91939</v>
      </c>
      <c r="AQ20" s="20">
        <f t="shared" si="1"/>
        <v>89598</v>
      </c>
      <c r="AR20" s="20">
        <f t="shared" si="1"/>
        <v>83104</v>
      </c>
    </row>
    <row r="21" spans="2:44" x14ac:dyDescent="0.2">
      <c r="B21" s="12" t="s">
        <v>255</v>
      </c>
      <c r="C21" s="18">
        <f t="shared" ref="C21:AF21" si="2">C19/C20</f>
        <v>1.1396386511593885E-2</v>
      </c>
      <c r="D21" s="18">
        <f t="shared" si="2"/>
        <v>9.9915816784201163E-3</v>
      </c>
      <c r="E21" s="18">
        <f t="shared" si="2"/>
        <v>9.2745453325280176E-3</v>
      </c>
      <c r="F21" s="18">
        <f t="shared" si="2"/>
        <v>1.0618436406067678E-2</v>
      </c>
      <c r="G21" s="18">
        <f t="shared" si="2"/>
        <v>1.0059754415917001E-2</v>
      </c>
      <c r="H21" s="18">
        <f t="shared" si="2"/>
        <v>1.1037201941903817E-2</v>
      </c>
      <c r="I21" s="18">
        <f t="shared" si="2"/>
        <v>1.0770017338727605E-2</v>
      </c>
      <c r="J21" s="18">
        <f t="shared" si="2"/>
        <v>2.4314481576692373E-2</v>
      </c>
      <c r="K21" s="18">
        <f t="shared" si="2"/>
        <v>0.17953412797536045</v>
      </c>
      <c r="L21" s="18">
        <f t="shared" si="2"/>
        <v>0.5435681187387581</v>
      </c>
      <c r="M21" s="18">
        <f t="shared" si="2"/>
        <v>0.4239177682886292</v>
      </c>
      <c r="N21" s="18">
        <f t="shared" si="2"/>
        <v>0.29212303645056031</v>
      </c>
      <c r="O21" s="18">
        <f t="shared" si="2"/>
        <v>0.26615901110067786</v>
      </c>
      <c r="P21" s="18">
        <f t="shared" si="2"/>
        <v>0.24568473281440742</v>
      </c>
      <c r="Q21" s="18">
        <f t="shared" si="2"/>
        <v>0.23713906405575838</v>
      </c>
      <c r="R21" s="18">
        <f t="shared" si="2"/>
        <v>0.2666425596939192</v>
      </c>
      <c r="S21" s="18">
        <f t="shared" si="2"/>
        <v>0.29012725651043303</v>
      </c>
      <c r="T21" s="18">
        <f t="shared" si="2"/>
        <v>0.29367648399744689</v>
      </c>
      <c r="U21" s="18">
        <f t="shared" si="2"/>
        <v>0.24952316076294279</v>
      </c>
      <c r="V21" s="18">
        <f t="shared" si="2"/>
        <v>0.24825664095477096</v>
      </c>
      <c r="W21" s="18">
        <f t="shared" si="2"/>
        <v>0.23294284045137287</v>
      </c>
      <c r="X21" s="18">
        <f t="shared" si="2"/>
        <v>0.21356794709380972</v>
      </c>
      <c r="Y21" s="18">
        <f t="shared" si="2"/>
        <v>0.20290750208740807</v>
      </c>
      <c r="Z21" s="18">
        <f t="shared" si="2"/>
        <v>0.21013180460776437</v>
      </c>
      <c r="AA21" s="18">
        <f t="shared" si="2"/>
        <v>0.2090630969361269</v>
      </c>
      <c r="AB21" s="18">
        <f t="shared" si="2"/>
        <v>0.21307271541125106</v>
      </c>
      <c r="AC21" s="18">
        <f t="shared" si="2"/>
        <v>0.23082891790631166</v>
      </c>
      <c r="AD21" s="18">
        <f t="shared" si="2"/>
        <v>0.20037753952692838</v>
      </c>
      <c r="AE21" s="18">
        <f t="shared" si="2"/>
        <v>0.19470839900923215</v>
      </c>
      <c r="AF21" s="18">
        <f t="shared" si="2"/>
        <v>0.209208199309207</v>
      </c>
      <c r="AG21" s="18">
        <f t="shared" ref="AG21:AR21" si="3">AG19/AG20</f>
        <v>0.22595217607898194</v>
      </c>
      <c r="AH21" s="18">
        <f t="shared" si="3"/>
        <v>0.21298023125699367</v>
      </c>
      <c r="AI21" s="18">
        <f t="shared" si="3"/>
        <v>0.19979611611288303</v>
      </c>
      <c r="AJ21" s="18">
        <f t="shared" si="3"/>
        <v>0.18579631635969665</v>
      </c>
      <c r="AK21" s="18">
        <f t="shared" si="3"/>
        <v>0.17358646306231945</v>
      </c>
      <c r="AL21" s="18">
        <f t="shared" si="3"/>
        <v>0.19761839832742478</v>
      </c>
      <c r="AM21" s="18">
        <f t="shared" si="3"/>
        <v>0.18263035821664805</v>
      </c>
      <c r="AN21" s="18">
        <f t="shared" si="3"/>
        <v>0.19487521538547051</v>
      </c>
      <c r="AO21" s="18">
        <f t="shared" si="3"/>
        <v>0.18112582781456954</v>
      </c>
      <c r="AP21" s="18">
        <f t="shared" si="3"/>
        <v>0.17544241290420823</v>
      </c>
      <c r="AQ21" s="18">
        <f t="shared" si="3"/>
        <v>0.19001540212951182</v>
      </c>
      <c r="AR21" s="18">
        <f t="shared" si="3"/>
        <v>0.19348045822102425</v>
      </c>
    </row>
    <row r="22" spans="2:44" x14ac:dyDescent="0.2">
      <c r="B22" s="257" t="s">
        <v>230</v>
      </c>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row>
    <row r="23" spans="2:44" x14ac:dyDescent="0.2">
      <c r="B23" s="13" t="s">
        <v>253</v>
      </c>
      <c r="C23" s="6">
        <v>6192</v>
      </c>
      <c r="D23" s="6">
        <v>6075</v>
      </c>
      <c r="E23" s="6">
        <v>5930</v>
      </c>
      <c r="F23" s="6">
        <v>6817</v>
      </c>
      <c r="G23" s="6">
        <v>6142</v>
      </c>
      <c r="H23" s="6">
        <v>6351</v>
      </c>
      <c r="I23" s="6">
        <v>7020</v>
      </c>
      <c r="J23" s="6">
        <v>6788</v>
      </c>
      <c r="K23" s="6">
        <v>5543</v>
      </c>
      <c r="L23" s="6">
        <v>3065</v>
      </c>
      <c r="M23" s="6">
        <v>3592</v>
      </c>
      <c r="N23" s="6">
        <v>5522</v>
      </c>
      <c r="O23" s="6">
        <v>5714</v>
      </c>
      <c r="P23" s="6">
        <v>5437</v>
      </c>
      <c r="Q23" s="6">
        <v>5950</v>
      </c>
      <c r="R23" s="6">
        <v>5383</v>
      </c>
      <c r="S23" s="6">
        <v>4799</v>
      </c>
      <c r="T23" s="6">
        <v>5132</v>
      </c>
      <c r="U23" s="6">
        <v>5373</v>
      </c>
      <c r="V23" s="6">
        <v>5164</v>
      </c>
      <c r="W23" s="6">
        <v>7345</v>
      </c>
      <c r="X23" s="6">
        <v>7254</v>
      </c>
      <c r="Y23" s="6">
        <v>6877</v>
      </c>
      <c r="Z23" s="6">
        <v>7503</v>
      </c>
      <c r="AA23" s="6">
        <v>22214</v>
      </c>
      <c r="AB23" s="6">
        <v>20911</v>
      </c>
      <c r="AC23" s="6">
        <v>18186</v>
      </c>
      <c r="AD23" s="6">
        <v>8817</v>
      </c>
      <c r="AE23" s="6">
        <v>6744</v>
      </c>
      <c r="AF23" s="6">
        <v>6674</v>
      </c>
      <c r="AG23" s="6">
        <v>6600</v>
      </c>
      <c r="AH23" s="6">
        <v>6660</v>
      </c>
      <c r="AI23" s="6">
        <v>8166</v>
      </c>
      <c r="AJ23" s="6">
        <v>7326</v>
      </c>
      <c r="AK23" s="6">
        <v>7734</v>
      </c>
      <c r="AL23" s="6">
        <v>7948</v>
      </c>
      <c r="AM23" s="6">
        <v>7959</v>
      </c>
      <c r="AN23" s="6">
        <v>9412</v>
      </c>
      <c r="AO23" s="6">
        <v>8897</v>
      </c>
      <c r="AP23" s="6">
        <v>9119</v>
      </c>
      <c r="AQ23" s="6">
        <v>10065</v>
      </c>
      <c r="AR23" s="6">
        <v>10320</v>
      </c>
    </row>
    <row r="24" spans="2:44" x14ac:dyDescent="0.2">
      <c r="B24" s="13" t="s">
        <v>254</v>
      </c>
      <c r="C24" s="6">
        <v>23</v>
      </c>
      <c r="D24" s="6">
        <v>33</v>
      </c>
      <c r="E24" s="6">
        <v>27</v>
      </c>
      <c r="F24" s="6">
        <v>18</v>
      </c>
      <c r="G24" s="6">
        <v>31</v>
      </c>
      <c r="H24" s="6">
        <v>40</v>
      </c>
      <c r="I24" s="6">
        <v>53</v>
      </c>
      <c r="J24" s="6">
        <v>46</v>
      </c>
      <c r="K24" s="6">
        <v>1248</v>
      </c>
      <c r="L24" s="6">
        <v>3749</v>
      </c>
      <c r="M24" s="6">
        <v>2806</v>
      </c>
      <c r="N24" s="6">
        <v>1252</v>
      </c>
      <c r="O24" s="6">
        <v>1476</v>
      </c>
      <c r="P24" s="6">
        <v>1522</v>
      </c>
      <c r="Q24" s="6">
        <v>1146</v>
      </c>
      <c r="R24" s="6">
        <v>1727</v>
      </c>
      <c r="S24" s="6">
        <v>2049</v>
      </c>
      <c r="T24" s="6">
        <v>2377</v>
      </c>
      <c r="U24" s="6">
        <v>2235</v>
      </c>
      <c r="V24" s="6">
        <v>2265</v>
      </c>
      <c r="W24" s="6">
        <v>1570</v>
      </c>
      <c r="X24" s="6">
        <v>1038</v>
      </c>
      <c r="Y24" s="6">
        <v>959</v>
      </c>
      <c r="Z24" s="6">
        <v>781</v>
      </c>
      <c r="AA24" s="6">
        <v>1419</v>
      </c>
      <c r="AB24" s="6">
        <v>1462</v>
      </c>
      <c r="AC24" s="6">
        <v>1617</v>
      </c>
      <c r="AD24" s="6">
        <v>732</v>
      </c>
      <c r="AE24" s="6">
        <v>584</v>
      </c>
      <c r="AF24" s="6">
        <v>621</v>
      </c>
      <c r="AG24" s="6">
        <v>717</v>
      </c>
      <c r="AH24" s="6">
        <v>627</v>
      </c>
      <c r="AI24" s="6">
        <v>696</v>
      </c>
      <c r="AJ24" s="6">
        <v>699</v>
      </c>
      <c r="AK24" s="6">
        <v>570</v>
      </c>
      <c r="AL24" s="6">
        <v>607</v>
      </c>
      <c r="AM24" s="6">
        <v>516</v>
      </c>
      <c r="AN24" s="6">
        <v>602</v>
      </c>
      <c r="AO24" s="6">
        <v>609</v>
      </c>
      <c r="AP24" s="6">
        <v>678</v>
      </c>
      <c r="AQ24" s="6">
        <v>664</v>
      </c>
      <c r="AR24" s="6">
        <v>713</v>
      </c>
    </row>
    <row r="25" spans="2:44" x14ac:dyDescent="0.2">
      <c r="B25" s="12" t="s">
        <v>8</v>
      </c>
      <c r="C25" s="20">
        <f t="shared" ref="C25:AF25" si="4">SUM(C23:C24)</f>
        <v>6215</v>
      </c>
      <c r="D25" s="20">
        <f t="shared" si="4"/>
        <v>6108</v>
      </c>
      <c r="E25" s="20">
        <f t="shared" si="4"/>
        <v>5957</v>
      </c>
      <c r="F25" s="20">
        <f t="shared" si="4"/>
        <v>6835</v>
      </c>
      <c r="G25" s="20">
        <f t="shared" si="4"/>
        <v>6173</v>
      </c>
      <c r="H25" s="20">
        <f t="shared" si="4"/>
        <v>6391</v>
      </c>
      <c r="I25" s="20">
        <f t="shared" si="4"/>
        <v>7073</v>
      </c>
      <c r="J25" s="20">
        <f t="shared" si="4"/>
        <v>6834</v>
      </c>
      <c r="K25" s="20">
        <f t="shared" si="4"/>
        <v>6791</v>
      </c>
      <c r="L25" s="20">
        <f t="shared" si="4"/>
        <v>6814</v>
      </c>
      <c r="M25" s="20">
        <f t="shared" si="4"/>
        <v>6398</v>
      </c>
      <c r="N25" s="20">
        <f t="shared" si="4"/>
        <v>6774</v>
      </c>
      <c r="O25" s="20">
        <f t="shared" si="4"/>
        <v>7190</v>
      </c>
      <c r="P25" s="20">
        <f t="shared" si="4"/>
        <v>6959</v>
      </c>
      <c r="Q25" s="20">
        <f t="shared" si="4"/>
        <v>7096</v>
      </c>
      <c r="R25" s="20">
        <f t="shared" si="4"/>
        <v>7110</v>
      </c>
      <c r="S25" s="20">
        <f t="shared" si="4"/>
        <v>6848</v>
      </c>
      <c r="T25" s="20">
        <f t="shared" si="4"/>
        <v>7509</v>
      </c>
      <c r="U25" s="20">
        <f t="shared" si="4"/>
        <v>7608</v>
      </c>
      <c r="V25" s="20">
        <f t="shared" si="4"/>
        <v>7429</v>
      </c>
      <c r="W25" s="20">
        <f t="shared" si="4"/>
        <v>8915</v>
      </c>
      <c r="X25" s="20">
        <f t="shared" si="4"/>
        <v>8292</v>
      </c>
      <c r="Y25" s="20">
        <f t="shared" si="4"/>
        <v>7836</v>
      </c>
      <c r="Z25" s="20">
        <f t="shared" si="4"/>
        <v>8284</v>
      </c>
      <c r="AA25" s="20">
        <f t="shared" si="4"/>
        <v>23633</v>
      </c>
      <c r="AB25" s="20">
        <f t="shared" si="4"/>
        <v>22373</v>
      </c>
      <c r="AC25" s="20">
        <f t="shared" si="4"/>
        <v>19803</v>
      </c>
      <c r="AD25" s="20">
        <f t="shared" si="4"/>
        <v>9549</v>
      </c>
      <c r="AE25" s="20">
        <f t="shared" si="4"/>
        <v>7328</v>
      </c>
      <c r="AF25" s="20">
        <f t="shared" si="4"/>
        <v>7295</v>
      </c>
      <c r="AG25" s="20">
        <f t="shared" ref="AG25:AR25" si="5">SUM(AG23:AG24)</f>
        <v>7317</v>
      </c>
      <c r="AH25" s="20">
        <f t="shared" si="5"/>
        <v>7287</v>
      </c>
      <c r="AI25" s="20">
        <f t="shared" si="5"/>
        <v>8862</v>
      </c>
      <c r="AJ25" s="20">
        <f t="shared" si="5"/>
        <v>8025</v>
      </c>
      <c r="AK25" s="20">
        <f t="shared" si="5"/>
        <v>8304</v>
      </c>
      <c r="AL25" s="20">
        <f t="shared" si="5"/>
        <v>8555</v>
      </c>
      <c r="AM25" s="20">
        <f t="shared" si="5"/>
        <v>8475</v>
      </c>
      <c r="AN25" s="20">
        <f t="shared" si="5"/>
        <v>10014</v>
      </c>
      <c r="AO25" s="20">
        <f t="shared" si="5"/>
        <v>9506</v>
      </c>
      <c r="AP25" s="20">
        <f t="shared" si="5"/>
        <v>9797</v>
      </c>
      <c r="AQ25" s="20">
        <f t="shared" si="5"/>
        <v>10729</v>
      </c>
      <c r="AR25" s="20">
        <f t="shared" si="5"/>
        <v>11033</v>
      </c>
    </row>
    <row r="26" spans="2:44" x14ac:dyDescent="0.2">
      <c r="B26" s="12" t="s">
        <v>255</v>
      </c>
      <c r="C26" s="18">
        <f t="shared" ref="C26:AF26" si="6">C24/C25</f>
        <v>3.7007240547063556E-3</v>
      </c>
      <c r="D26" s="18">
        <f t="shared" si="6"/>
        <v>5.4027504911591355E-3</v>
      </c>
      <c r="E26" s="18">
        <f t="shared" si="6"/>
        <v>4.5324827933523586E-3</v>
      </c>
      <c r="F26" s="18">
        <f t="shared" si="6"/>
        <v>2.6335040234089246E-3</v>
      </c>
      <c r="G26" s="18">
        <f t="shared" si="6"/>
        <v>5.0218694313947836E-3</v>
      </c>
      <c r="H26" s="18">
        <f t="shared" si="6"/>
        <v>6.2588014395243315E-3</v>
      </c>
      <c r="I26" s="18">
        <f t="shared" si="6"/>
        <v>7.4932843206560159E-3</v>
      </c>
      <c r="J26" s="18">
        <f t="shared" si="6"/>
        <v>6.7310506292069068E-3</v>
      </c>
      <c r="K26" s="18">
        <f t="shared" si="6"/>
        <v>0.18377264025916654</v>
      </c>
      <c r="L26" s="18">
        <f>L24/L25</f>
        <v>0.55019078368065744</v>
      </c>
      <c r="M26" s="18">
        <f t="shared" si="6"/>
        <v>0.43857455454829636</v>
      </c>
      <c r="N26" s="18">
        <f t="shared" si="6"/>
        <v>0.18482432831414231</v>
      </c>
      <c r="O26" s="18">
        <f t="shared" si="6"/>
        <v>0.20528511821974965</v>
      </c>
      <c r="P26" s="18">
        <f t="shared" si="6"/>
        <v>0.21870958471044691</v>
      </c>
      <c r="Q26" s="18">
        <f t="shared" si="6"/>
        <v>0.16149943630214206</v>
      </c>
      <c r="R26" s="18">
        <f t="shared" si="6"/>
        <v>0.24289732770745429</v>
      </c>
      <c r="S26" s="18">
        <f t="shared" si="6"/>
        <v>0.29921144859813081</v>
      </c>
      <c r="T26" s="18">
        <f t="shared" si="6"/>
        <v>0.31655346917032895</v>
      </c>
      <c r="U26" s="18">
        <f t="shared" si="6"/>
        <v>0.29376971608832808</v>
      </c>
      <c r="V26" s="18">
        <f t="shared" si="6"/>
        <v>0.30488625656212143</v>
      </c>
      <c r="W26" s="18">
        <f t="shared" si="6"/>
        <v>0.17610768367919238</v>
      </c>
      <c r="X26" s="18">
        <f t="shared" si="6"/>
        <v>0.1251808972503618</v>
      </c>
      <c r="Y26" s="18">
        <f t="shared" si="6"/>
        <v>0.12238386932108218</v>
      </c>
      <c r="Z26" s="18">
        <f t="shared" si="6"/>
        <v>9.4278126508932886E-2</v>
      </c>
      <c r="AA26" s="18">
        <f t="shared" si="6"/>
        <v>6.0043159988152163E-2</v>
      </c>
      <c r="AB26" s="18">
        <f t="shared" si="6"/>
        <v>6.5346623161846876E-2</v>
      </c>
      <c r="AC26" s="18">
        <f t="shared" si="6"/>
        <v>8.1654294803817598E-2</v>
      </c>
      <c r="AD26" s="18">
        <f t="shared" si="6"/>
        <v>7.6657241595978642E-2</v>
      </c>
      <c r="AE26" s="18">
        <f t="shared" si="6"/>
        <v>7.9694323144104809E-2</v>
      </c>
      <c r="AF26" s="18">
        <f t="shared" si="6"/>
        <v>8.512679917751885E-2</v>
      </c>
      <c r="AG26" s="18">
        <f t="shared" ref="AG26:AR26" si="7">AG24/AG25</f>
        <v>9.7990979909799103E-2</v>
      </c>
      <c r="AH26" s="18">
        <f t="shared" si="7"/>
        <v>8.6043639357760396E-2</v>
      </c>
      <c r="AI26" s="18">
        <f t="shared" si="7"/>
        <v>7.8537576167907922E-2</v>
      </c>
      <c r="AJ26" s="18">
        <f t="shared" si="7"/>
        <v>8.7102803738317761E-2</v>
      </c>
      <c r="AK26" s="18">
        <f t="shared" si="7"/>
        <v>6.8641618497109827E-2</v>
      </c>
      <c r="AL26" s="18">
        <f t="shared" si="7"/>
        <v>7.0952659263588541E-2</v>
      </c>
      <c r="AM26" s="18">
        <f t="shared" si="7"/>
        <v>6.0884955752212387E-2</v>
      </c>
      <c r="AN26" s="18">
        <f t="shared" si="7"/>
        <v>6.0115837827042141E-2</v>
      </c>
      <c r="AO26" s="18">
        <f t="shared" si="7"/>
        <v>6.4064801178203234E-2</v>
      </c>
      <c r="AP26" s="18">
        <f t="shared" si="7"/>
        <v>6.920485863019292E-2</v>
      </c>
      <c r="AQ26" s="18">
        <f t="shared" si="7"/>
        <v>6.188834001304875E-2</v>
      </c>
      <c r="AR26" s="18">
        <f t="shared" si="7"/>
        <v>6.462430889150729E-2</v>
      </c>
    </row>
    <row r="27" spans="2:44" x14ac:dyDescent="0.2">
      <c r="B27" s="257" t="s">
        <v>123</v>
      </c>
      <c r="C27" s="257"/>
      <c r="D27" s="257"/>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row>
    <row r="28" spans="2:44" x14ac:dyDescent="0.2">
      <c r="B28" s="13" t="s">
        <v>253</v>
      </c>
      <c r="C28" s="6">
        <v>525099</v>
      </c>
      <c r="D28" s="6">
        <v>530296</v>
      </c>
      <c r="E28" s="6">
        <v>524018</v>
      </c>
      <c r="F28" s="6">
        <v>568727</v>
      </c>
      <c r="G28" s="6">
        <v>512474</v>
      </c>
      <c r="H28" s="6">
        <v>511605</v>
      </c>
      <c r="I28" s="6">
        <v>608075</v>
      </c>
      <c r="J28" s="6">
        <v>534717</v>
      </c>
      <c r="K28" s="6">
        <v>472234</v>
      </c>
      <c r="L28" s="6">
        <v>387027</v>
      </c>
      <c r="M28" s="6">
        <v>437815</v>
      </c>
      <c r="N28" s="6">
        <v>480727</v>
      </c>
      <c r="O28" s="6">
        <v>495183</v>
      </c>
      <c r="P28" s="6">
        <v>490085</v>
      </c>
      <c r="Q28" s="6">
        <v>506554</v>
      </c>
      <c r="R28" s="6">
        <v>532879</v>
      </c>
      <c r="S28" s="6">
        <v>479963</v>
      </c>
      <c r="T28" s="6">
        <v>504417</v>
      </c>
      <c r="U28" s="6">
        <v>539594</v>
      </c>
      <c r="V28" s="6">
        <v>511396</v>
      </c>
      <c r="W28" s="6">
        <v>560989</v>
      </c>
      <c r="X28" s="6">
        <v>550421</v>
      </c>
      <c r="Y28" s="6">
        <v>534782</v>
      </c>
      <c r="Z28" s="6">
        <v>544700</v>
      </c>
      <c r="AA28" s="6">
        <v>961446</v>
      </c>
      <c r="AB28" s="6">
        <v>971836</v>
      </c>
      <c r="AC28" s="6">
        <v>894353</v>
      </c>
      <c r="AD28" s="6">
        <v>655804</v>
      </c>
      <c r="AE28" s="6">
        <v>627371</v>
      </c>
      <c r="AF28" s="6">
        <v>570937</v>
      </c>
      <c r="AG28" s="6">
        <v>660622</v>
      </c>
      <c r="AH28" s="6">
        <v>566784</v>
      </c>
      <c r="AI28" s="6">
        <v>609201</v>
      </c>
      <c r="AJ28" s="6">
        <v>615333</v>
      </c>
      <c r="AK28" s="6">
        <v>616033</v>
      </c>
      <c r="AL28" s="6">
        <v>570843</v>
      </c>
      <c r="AM28" s="6">
        <v>571791</v>
      </c>
      <c r="AN28" s="6">
        <v>590138</v>
      </c>
      <c r="AO28" s="6">
        <v>583030</v>
      </c>
      <c r="AP28" s="6">
        <v>587300</v>
      </c>
      <c r="AQ28" s="6">
        <v>582218</v>
      </c>
      <c r="AR28" s="6">
        <v>569621</v>
      </c>
    </row>
    <row r="29" spans="2:44" x14ac:dyDescent="0.2">
      <c r="B29" s="13" t="s">
        <v>254</v>
      </c>
      <c r="C29" s="6">
        <v>1950</v>
      </c>
      <c r="D29" s="6">
        <v>2039</v>
      </c>
      <c r="E29" s="6">
        <v>2052</v>
      </c>
      <c r="F29" s="6">
        <v>2180</v>
      </c>
      <c r="G29" s="6">
        <v>1669</v>
      </c>
      <c r="H29" s="6">
        <v>1662</v>
      </c>
      <c r="I29" s="6">
        <v>1836</v>
      </c>
      <c r="J29" s="6">
        <v>387</v>
      </c>
      <c r="K29" s="6">
        <v>6303</v>
      </c>
      <c r="L29" s="6">
        <v>22696</v>
      </c>
      <c r="M29" s="6">
        <v>12430</v>
      </c>
      <c r="N29" s="6">
        <v>7520</v>
      </c>
      <c r="O29" s="6">
        <v>5871</v>
      </c>
      <c r="P29" s="6">
        <v>4874</v>
      </c>
      <c r="Q29" s="6">
        <v>5563</v>
      </c>
      <c r="R29" s="6">
        <v>7726</v>
      </c>
      <c r="S29" s="6">
        <v>8569</v>
      </c>
      <c r="T29" s="6">
        <v>9503</v>
      </c>
      <c r="U29" s="6">
        <v>6925</v>
      </c>
      <c r="V29" s="6">
        <v>6592</v>
      </c>
      <c r="W29" s="6">
        <v>5760</v>
      </c>
      <c r="X29" s="6">
        <v>4842</v>
      </c>
      <c r="Y29" s="6">
        <v>4061</v>
      </c>
      <c r="Z29" s="6">
        <v>3582</v>
      </c>
      <c r="AA29" s="6">
        <v>7750</v>
      </c>
      <c r="AB29" s="6">
        <v>7716</v>
      </c>
      <c r="AC29" s="6">
        <v>8032</v>
      </c>
      <c r="AD29" s="6">
        <v>4607</v>
      </c>
      <c r="AE29" s="6">
        <v>4222</v>
      </c>
      <c r="AF29" s="6">
        <v>4257</v>
      </c>
      <c r="AG29" s="6">
        <v>5978</v>
      </c>
      <c r="AH29" s="6">
        <v>4885</v>
      </c>
      <c r="AI29" s="6">
        <v>4667</v>
      </c>
      <c r="AJ29" s="6">
        <v>3618</v>
      </c>
      <c r="AK29" s="6">
        <v>3555</v>
      </c>
      <c r="AL29" s="6">
        <v>3612</v>
      </c>
      <c r="AM29" s="6">
        <v>3006</v>
      </c>
      <c r="AN29" s="6">
        <v>3341</v>
      </c>
      <c r="AO29" s="6">
        <v>3197</v>
      </c>
      <c r="AP29" s="6">
        <v>3175</v>
      </c>
      <c r="AQ29" s="6">
        <v>3652</v>
      </c>
      <c r="AR29" s="6">
        <v>3402</v>
      </c>
    </row>
    <row r="30" spans="2:44" x14ac:dyDescent="0.2">
      <c r="B30" s="12" t="s">
        <v>8</v>
      </c>
      <c r="C30" s="20">
        <f t="shared" ref="C30:AF30" si="8">SUM(C28:C29)</f>
        <v>527049</v>
      </c>
      <c r="D30" s="20">
        <f t="shared" si="8"/>
        <v>532335</v>
      </c>
      <c r="E30" s="20">
        <f t="shared" si="8"/>
        <v>526070</v>
      </c>
      <c r="F30" s="20">
        <f t="shared" si="8"/>
        <v>570907</v>
      </c>
      <c r="G30" s="20">
        <f t="shared" si="8"/>
        <v>514143</v>
      </c>
      <c r="H30" s="20">
        <f t="shared" si="8"/>
        <v>513267</v>
      </c>
      <c r="I30" s="20">
        <f t="shared" si="8"/>
        <v>609911</v>
      </c>
      <c r="J30" s="20">
        <f t="shared" si="8"/>
        <v>535104</v>
      </c>
      <c r="K30" s="20">
        <f t="shared" si="8"/>
        <v>478537</v>
      </c>
      <c r="L30" s="20">
        <f t="shared" si="8"/>
        <v>409723</v>
      </c>
      <c r="M30" s="20">
        <f t="shared" si="8"/>
        <v>450245</v>
      </c>
      <c r="N30" s="20">
        <f t="shared" si="8"/>
        <v>488247</v>
      </c>
      <c r="O30" s="20">
        <f t="shared" si="8"/>
        <v>501054</v>
      </c>
      <c r="P30" s="20">
        <f t="shared" si="8"/>
        <v>494959</v>
      </c>
      <c r="Q30" s="20">
        <f t="shared" si="8"/>
        <v>512117</v>
      </c>
      <c r="R30" s="20">
        <f t="shared" si="8"/>
        <v>540605</v>
      </c>
      <c r="S30" s="20">
        <f t="shared" si="8"/>
        <v>488532</v>
      </c>
      <c r="T30" s="20">
        <f t="shared" si="8"/>
        <v>513920</v>
      </c>
      <c r="U30" s="20">
        <f t="shared" si="8"/>
        <v>546519</v>
      </c>
      <c r="V30" s="20">
        <f t="shared" si="8"/>
        <v>517988</v>
      </c>
      <c r="W30" s="20">
        <f t="shared" si="8"/>
        <v>566749</v>
      </c>
      <c r="X30" s="20">
        <f t="shared" si="8"/>
        <v>555263</v>
      </c>
      <c r="Y30" s="20">
        <f t="shared" si="8"/>
        <v>538843</v>
      </c>
      <c r="Z30" s="20">
        <f t="shared" si="8"/>
        <v>548282</v>
      </c>
      <c r="AA30" s="20">
        <f t="shared" si="8"/>
        <v>969196</v>
      </c>
      <c r="AB30" s="20">
        <f t="shared" si="8"/>
        <v>979552</v>
      </c>
      <c r="AC30" s="20">
        <f t="shared" si="8"/>
        <v>902385</v>
      </c>
      <c r="AD30" s="20">
        <f t="shared" si="8"/>
        <v>660411</v>
      </c>
      <c r="AE30" s="20">
        <f t="shared" si="8"/>
        <v>631593</v>
      </c>
      <c r="AF30" s="20">
        <f t="shared" si="8"/>
        <v>575194</v>
      </c>
      <c r="AG30" s="20">
        <f t="shared" ref="AG30:AR30" si="9">SUM(AG28:AG29)</f>
        <v>666600</v>
      </c>
      <c r="AH30" s="20">
        <f t="shared" si="9"/>
        <v>571669</v>
      </c>
      <c r="AI30" s="20">
        <f t="shared" si="9"/>
        <v>613868</v>
      </c>
      <c r="AJ30" s="20">
        <f t="shared" si="9"/>
        <v>618951</v>
      </c>
      <c r="AK30" s="20">
        <f t="shared" si="9"/>
        <v>619588</v>
      </c>
      <c r="AL30" s="20">
        <f t="shared" si="9"/>
        <v>574455</v>
      </c>
      <c r="AM30" s="20">
        <f t="shared" si="9"/>
        <v>574797</v>
      </c>
      <c r="AN30" s="20">
        <f t="shared" si="9"/>
        <v>593479</v>
      </c>
      <c r="AO30" s="20">
        <f t="shared" si="9"/>
        <v>586227</v>
      </c>
      <c r="AP30" s="20">
        <f t="shared" si="9"/>
        <v>590475</v>
      </c>
      <c r="AQ30" s="20">
        <f t="shared" si="9"/>
        <v>585870</v>
      </c>
      <c r="AR30" s="20">
        <f t="shared" si="9"/>
        <v>573023</v>
      </c>
    </row>
    <row r="31" spans="2:44" x14ac:dyDescent="0.2">
      <c r="B31" s="12" t="s">
        <v>255</v>
      </c>
      <c r="C31" s="18">
        <f t="shared" ref="C31:AF31" si="10">C29/C30</f>
        <v>3.69984574489279E-3</v>
      </c>
      <c r="D31" s="18">
        <f t="shared" si="10"/>
        <v>3.8302948331407852E-3</v>
      </c>
      <c r="E31" s="18">
        <f t="shared" si="10"/>
        <v>3.9006215902826621E-3</v>
      </c>
      <c r="F31" s="18">
        <f t="shared" si="10"/>
        <v>3.8184853224780919E-3</v>
      </c>
      <c r="G31" s="18">
        <f t="shared" si="10"/>
        <v>3.2461785923371513E-3</v>
      </c>
      <c r="H31" s="18">
        <f t="shared" si="10"/>
        <v>3.2380807649819683E-3</v>
      </c>
      <c r="I31" s="18">
        <f t="shared" si="10"/>
        <v>3.0102752696704927E-3</v>
      </c>
      <c r="J31" s="18">
        <f t="shared" si="10"/>
        <v>7.2322389666307858E-4</v>
      </c>
      <c r="K31" s="18">
        <f t="shared" si="10"/>
        <v>1.3171395315304773E-2</v>
      </c>
      <c r="L31" s="18">
        <f t="shared" si="10"/>
        <v>5.5393521964839661E-2</v>
      </c>
      <c r="M31" s="18">
        <f t="shared" si="10"/>
        <v>2.7607191640107054E-2</v>
      </c>
      <c r="N31" s="18">
        <f t="shared" si="10"/>
        <v>1.5402040360719063E-2</v>
      </c>
      <c r="O31" s="18">
        <f t="shared" si="10"/>
        <v>1.1717299931743884E-2</v>
      </c>
      <c r="P31" s="18">
        <f t="shared" si="10"/>
        <v>9.8472802797807488E-3</v>
      </c>
      <c r="Q31" s="18">
        <f t="shared" si="10"/>
        <v>1.0862752066422322E-2</v>
      </c>
      <c r="R31" s="18">
        <f t="shared" si="10"/>
        <v>1.4291395751056686E-2</v>
      </c>
      <c r="S31" s="18">
        <f t="shared" si="10"/>
        <v>1.7540304422228228E-2</v>
      </c>
      <c r="T31" s="18">
        <f t="shared" si="10"/>
        <v>1.8491204856787048E-2</v>
      </c>
      <c r="U31" s="18">
        <f t="shared" si="10"/>
        <v>1.2671105670617125E-2</v>
      </c>
      <c r="V31" s="18">
        <f t="shared" si="10"/>
        <v>1.2726163540468119E-2</v>
      </c>
      <c r="W31" s="18">
        <f t="shared" si="10"/>
        <v>1.016322922493026E-2</v>
      </c>
      <c r="X31" s="18">
        <f t="shared" si="10"/>
        <v>8.7201920531351802E-3</v>
      </c>
      <c r="Y31" s="18">
        <f t="shared" si="10"/>
        <v>7.5365180581356724E-3</v>
      </c>
      <c r="Z31" s="18">
        <f t="shared" si="10"/>
        <v>6.5331344089355481E-3</v>
      </c>
      <c r="AA31" s="18">
        <f t="shared" si="10"/>
        <v>7.9963185980957419E-3</v>
      </c>
      <c r="AB31" s="18">
        <f t="shared" si="10"/>
        <v>7.8770703341935911E-3</v>
      </c>
      <c r="AC31" s="18">
        <f t="shared" si="10"/>
        <v>8.9008571729361635E-3</v>
      </c>
      <c r="AD31" s="18">
        <f t="shared" si="10"/>
        <v>6.9759589104360772E-3</v>
      </c>
      <c r="AE31" s="18">
        <f t="shared" si="10"/>
        <v>6.6846845991010029E-3</v>
      </c>
      <c r="AF31" s="18">
        <f t="shared" si="10"/>
        <v>7.4009812341575189E-3</v>
      </c>
      <c r="AG31" s="18">
        <f t="shared" ref="AG31:AR31" si="11">AG29/AG30</f>
        <v>8.9678967896789676E-3</v>
      </c>
      <c r="AH31" s="18">
        <f t="shared" si="11"/>
        <v>8.5451546261910306E-3</v>
      </c>
      <c r="AI31" s="18">
        <f t="shared" si="11"/>
        <v>7.6026116363778536E-3</v>
      </c>
      <c r="AJ31" s="18">
        <f t="shared" si="11"/>
        <v>5.8453738664288445E-3</v>
      </c>
      <c r="AK31" s="18">
        <f t="shared" si="11"/>
        <v>5.7376837511378528E-3</v>
      </c>
      <c r="AL31" s="18">
        <f t="shared" si="11"/>
        <v>6.2876987753609946E-3</v>
      </c>
      <c r="AM31" s="18">
        <f t="shared" si="11"/>
        <v>5.2296723886867888E-3</v>
      </c>
      <c r="AN31" s="18">
        <f t="shared" si="11"/>
        <v>5.6295167984039872E-3</v>
      </c>
      <c r="AO31" s="18">
        <f t="shared" si="11"/>
        <v>5.4535188587356096E-3</v>
      </c>
      <c r="AP31" s="18">
        <f t="shared" si="11"/>
        <v>5.3770269698124387E-3</v>
      </c>
      <c r="AQ31" s="18">
        <f t="shared" si="11"/>
        <v>6.2334647618072269E-3</v>
      </c>
      <c r="AR31" s="18">
        <f t="shared" si="11"/>
        <v>5.9369344685989917E-3</v>
      </c>
    </row>
    <row r="32" spans="2:44" x14ac:dyDescent="0.2">
      <c r="B32" s="2"/>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row>
    <row r="34" spans="2:8" ht="32" x14ac:dyDescent="0.2">
      <c r="B34" s="217" t="s">
        <v>460</v>
      </c>
      <c r="C34" s="163">
        <v>2018</v>
      </c>
      <c r="D34" s="163">
        <v>2019</v>
      </c>
      <c r="E34" s="163">
        <v>2020</v>
      </c>
      <c r="F34" s="163">
        <v>2021</v>
      </c>
      <c r="G34" s="163">
        <v>2022</v>
      </c>
      <c r="H34" s="163">
        <v>2023</v>
      </c>
    </row>
    <row r="35" spans="2:8" x14ac:dyDescent="0.2">
      <c r="B35" s="254" t="s">
        <v>22</v>
      </c>
      <c r="C35" s="255"/>
      <c r="D35" s="255"/>
      <c r="E35" s="255"/>
      <c r="F35" s="255"/>
      <c r="G35" s="255"/>
      <c r="H35" s="255"/>
    </row>
    <row r="36" spans="2:8" x14ac:dyDescent="0.2">
      <c r="B36" s="13" t="s">
        <v>253</v>
      </c>
      <c r="C36" s="5">
        <v>107755</v>
      </c>
      <c r="D36" s="5">
        <v>92641</v>
      </c>
      <c r="E36" s="5">
        <v>84590</v>
      </c>
      <c r="F36" s="5">
        <v>114241</v>
      </c>
      <c r="G36" s="5">
        <v>97585</v>
      </c>
      <c r="H36" s="5">
        <v>78801</v>
      </c>
    </row>
    <row r="37" spans="2:8" x14ac:dyDescent="0.2">
      <c r="B37" s="13" t="s">
        <v>254</v>
      </c>
      <c r="C37" s="5">
        <v>2145</v>
      </c>
      <c r="D37" s="5">
        <v>1904</v>
      </c>
      <c r="E37" s="5">
        <v>26498</v>
      </c>
      <c r="F37" s="5">
        <v>35483</v>
      </c>
      <c r="G37" s="5">
        <v>27999</v>
      </c>
      <c r="H37" s="5">
        <v>23109</v>
      </c>
    </row>
    <row r="38" spans="2:8" x14ac:dyDescent="0.2">
      <c r="B38" s="12" t="s">
        <v>8</v>
      </c>
      <c r="C38" s="20">
        <f>SUM(C36:C37)</f>
        <v>109900</v>
      </c>
      <c r="D38" s="20">
        <f t="shared" ref="D38:H38" si="12">SUM(D36:D37)</f>
        <v>94545</v>
      </c>
      <c r="E38" s="20">
        <f t="shared" si="12"/>
        <v>111088</v>
      </c>
      <c r="F38" s="20">
        <f t="shared" si="12"/>
        <v>149724</v>
      </c>
      <c r="G38" s="20">
        <f t="shared" si="12"/>
        <v>125584</v>
      </c>
      <c r="H38" s="20">
        <f t="shared" si="12"/>
        <v>101910</v>
      </c>
    </row>
    <row r="39" spans="2:8" x14ac:dyDescent="0.2">
      <c r="B39" s="12" t="s">
        <v>255</v>
      </c>
      <c r="C39" s="18">
        <f>C37/C38</f>
        <v>1.9517743403093722E-2</v>
      </c>
      <c r="D39" s="18">
        <f t="shared" ref="D39:H39" si="13">D37/D38</f>
        <v>2.0138558358453646E-2</v>
      </c>
      <c r="E39" s="18">
        <f t="shared" si="13"/>
        <v>0.23853161457583177</v>
      </c>
      <c r="F39" s="18">
        <f t="shared" si="13"/>
        <v>0.23698939381795839</v>
      </c>
      <c r="G39" s="18">
        <f t="shared" si="13"/>
        <v>0.22295037584405658</v>
      </c>
      <c r="H39" s="18">
        <f t="shared" si="13"/>
        <v>0.22675890491610246</v>
      </c>
    </row>
    <row r="40" spans="2:8" x14ac:dyDescent="0.2">
      <c r="B40" s="254" t="s">
        <v>24</v>
      </c>
      <c r="C40" s="255"/>
      <c r="D40" s="255"/>
      <c r="E40" s="255"/>
      <c r="F40" s="255"/>
      <c r="G40" s="255"/>
      <c r="H40" s="255"/>
    </row>
    <row r="41" spans="2:8" x14ac:dyDescent="0.2">
      <c r="B41" s="13" t="s">
        <v>253</v>
      </c>
      <c r="C41" s="5">
        <v>161286</v>
      </c>
      <c r="D41" s="5">
        <v>132038</v>
      </c>
      <c r="E41" s="5">
        <v>115342</v>
      </c>
      <c r="F41" s="5">
        <v>155064</v>
      </c>
      <c r="G41" s="5">
        <v>127960</v>
      </c>
      <c r="H41" s="5">
        <v>101928</v>
      </c>
    </row>
    <row r="42" spans="2:8" x14ac:dyDescent="0.2">
      <c r="B42" s="13" t="s">
        <v>254</v>
      </c>
      <c r="C42" s="5">
        <v>2605</v>
      </c>
      <c r="D42" s="5">
        <v>2177</v>
      </c>
      <c r="E42" s="5">
        <v>42586</v>
      </c>
      <c r="F42" s="5">
        <v>48821</v>
      </c>
      <c r="G42" s="5">
        <v>37503</v>
      </c>
      <c r="H42" s="5">
        <v>29149</v>
      </c>
    </row>
    <row r="43" spans="2:8" x14ac:dyDescent="0.2">
      <c r="B43" s="12" t="s">
        <v>8</v>
      </c>
      <c r="C43" s="20">
        <f>SUM(C41:C42)</f>
        <v>163891</v>
      </c>
      <c r="D43" s="20">
        <f t="shared" ref="D43:H43" si="14">SUM(D41:D42)</f>
        <v>134215</v>
      </c>
      <c r="E43" s="20">
        <f t="shared" si="14"/>
        <v>157928</v>
      </c>
      <c r="F43" s="20">
        <f t="shared" si="14"/>
        <v>203885</v>
      </c>
      <c r="G43" s="20">
        <f t="shared" si="14"/>
        <v>165463</v>
      </c>
      <c r="H43" s="20">
        <f t="shared" si="14"/>
        <v>131077</v>
      </c>
    </row>
    <row r="44" spans="2:8" x14ac:dyDescent="0.2">
      <c r="B44" s="12" t="s">
        <v>255</v>
      </c>
      <c r="C44" s="18">
        <f>C42/C43</f>
        <v>1.5894710508813786E-2</v>
      </c>
      <c r="D44" s="18">
        <f t="shared" ref="D44:H44" si="15">D42/D43</f>
        <v>1.6220243638937527E-2</v>
      </c>
      <c r="E44" s="18">
        <f t="shared" si="15"/>
        <v>0.26965452611316548</v>
      </c>
      <c r="F44" s="18">
        <f t="shared" si="15"/>
        <v>0.23945361355666184</v>
      </c>
      <c r="G44" s="18">
        <f t="shared" si="15"/>
        <v>0.22665490170007796</v>
      </c>
      <c r="H44" s="18">
        <f t="shared" si="15"/>
        <v>0.22238073803947297</v>
      </c>
    </row>
    <row r="45" spans="2:8" x14ac:dyDescent="0.2">
      <c r="B45" s="254" t="s">
        <v>25</v>
      </c>
      <c r="C45" s="255"/>
      <c r="D45" s="255"/>
      <c r="E45" s="255"/>
      <c r="F45" s="255"/>
      <c r="G45" s="255"/>
      <c r="H45" s="255"/>
    </row>
    <row r="46" spans="2:8" x14ac:dyDescent="0.2">
      <c r="B46" s="13" t="s">
        <v>253</v>
      </c>
      <c r="C46" s="5">
        <v>258711</v>
      </c>
      <c r="D46" s="5">
        <v>230189</v>
      </c>
      <c r="E46" s="5">
        <v>202863</v>
      </c>
      <c r="F46" s="5">
        <v>291709</v>
      </c>
      <c r="G46" s="5">
        <v>245464</v>
      </c>
      <c r="H46" s="5">
        <v>220052</v>
      </c>
    </row>
    <row r="47" spans="2:8" x14ac:dyDescent="0.2">
      <c r="B47" s="13" t="s">
        <v>254</v>
      </c>
      <c r="C47" s="5">
        <v>2874</v>
      </c>
      <c r="D47" s="5">
        <v>2096</v>
      </c>
      <c r="E47" s="5">
        <v>69714</v>
      </c>
      <c r="F47" s="5">
        <v>82912</v>
      </c>
      <c r="G47" s="5">
        <v>54806</v>
      </c>
      <c r="H47" s="5">
        <v>40734</v>
      </c>
    </row>
    <row r="48" spans="2:8" x14ac:dyDescent="0.2">
      <c r="B48" s="12" t="s">
        <v>8</v>
      </c>
      <c r="C48" s="20">
        <f>SUM(C46:C47)</f>
        <v>261585</v>
      </c>
      <c r="D48" s="20">
        <f t="shared" ref="D48" si="16">SUM(D46:D47)</f>
        <v>232285</v>
      </c>
      <c r="E48" s="20">
        <f t="shared" ref="E48" si="17">SUM(E46:E47)</f>
        <v>272577</v>
      </c>
      <c r="F48" s="20">
        <f t="shared" ref="F48" si="18">SUM(F46:F47)</f>
        <v>374621</v>
      </c>
      <c r="G48" s="20">
        <f t="shared" ref="G48" si="19">SUM(G46:G47)</f>
        <v>300270</v>
      </c>
      <c r="H48" s="20">
        <f t="shared" ref="H48" si="20">SUM(H46:H47)</f>
        <v>260786</v>
      </c>
    </row>
    <row r="49" spans="2:8" x14ac:dyDescent="0.2">
      <c r="B49" s="12" t="s">
        <v>255</v>
      </c>
      <c r="C49" s="18">
        <f>C47/C48</f>
        <v>1.0986868513102816E-2</v>
      </c>
      <c r="D49" s="18">
        <f t="shared" ref="D49" si="21">D47/D48</f>
        <v>9.0233979809286012E-3</v>
      </c>
      <c r="E49" s="18">
        <f t="shared" ref="E49" si="22">E47/E48</f>
        <v>0.25575892316666482</v>
      </c>
      <c r="F49" s="18">
        <f t="shared" ref="F49" si="23">F47/F48</f>
        <v>0.22132234978818593</v>
      </c>
      <c r="G49" s="18">
        <f t="shared" ref="G49" si="24">G47/G48</f>
        <v>0.18252239650980784</v>
      </c>
      <c r="H49" s="18">
        <f t="shared" ref="H49" si="25">H47/H48</f>
        <v>0.15619703511691579</v>
      </c>
    </row>
    <row r="50" spans="2:8" x14ac:dyDescent="0.2">
      <c r="B50" s="254" t="s">
        <v>27</v>
      </c>
      <c r="C50" s="255"/>
      <c r="D50" s="255"/>
      <c r="E50" s="255"/>
      <c r="F50" s="255"/>
      <c r="G50" s="255"/>
      <c r="H50" s="255"/>
    </row>
    <row r="51" spans="2:8" x14ac:dyDescent="0.2">
      <c r="B51" s="13" t="s">
        <v>253</v>
      </c>
      <c r="C51" s="5">
        <v>559354</v>
      </c>
      <c r="D51" s="5">
        <v>411392</v>
      </c>
      <c r="E51" s="5">
        <v>347920</v>
      </c>
      <c r="F51" s="5">
        <v>545224</v>
      </c>
      <c r="G51" s="5">
        <v>432087</v>
      </c>
      <c r="H51" s="5">
        <v>394236</v>
      </c>
    </row>
    <row r="52" spans="2:8" x14ac:dyDescent="0.2">
      <c r="B52" s="13" t="s">
        <v>254</v>
      </c>
      <c r="C52" s="5">
        <v>2748</v>
      </c>
      <c r="D52" s="5">
        <v>2586</v>
      </c>
      <c r="E52" s="5">
        <v>118431</v>
      </c>
      <c r="F52" s="5">
        <v>142025</v>
      </c>
      <c r="G52" s="5">
        <v>99198</v>
      </c>
      <c r="H52" s="5">
        <v>79226</v>
      </c>
    </row>
    <row r="53" spans="2:8" x14ac:dyDescent="0.2">
      <c r="B53" s="12" t="s">
        <v>8</v>
      </c>
      <c r="C53" s="20">
        <f>SUM(C51:C52)</f>
        <v>562102</v>
      </c>
      <c r="D53" s="20">
        <f t="shared" ref="D53" si="26">SUM(D51:D52)</f>
        <v>413978</v>
      </c>
      <c r="E53" s="20">
        <f t="shared" ref="E53" si="27">SUM(E51:E52)</f>
        <v>466351</v>
      </c>
      <c r="F53" s="20">
        <f t="shared" ref="F53" si="28">SUM(F51:F52)</f>
        <v>687249</v>
      </c>
      <c r="G53" s="20">
        <f t="shared" ref="G53" si="29">SUM(G51:G52)</f>
        <v>531285</v>
      </c>
      <c r="H53" s="20">
        <f t="shared" ref="H53" si="30">SUM(H51:H52)</f>
        <v>473462</v>
      </c>
    </row>
    <row r="54" spans="2:8" x14ac:dyDescent="0.2">
      <c r="B54" s="12" t="s">
        <v>255</v>
      </c>
      <c r="C54" s="18">
        <f>C52/C53</f>
        <v>4.888792425574006E-3</v>
      </c>
      <c r="D54" s="18">
        <f t="shared" ref="D54" si="31">D52/D53</f>
        <v>6.2467087623013784E-3</v>
      </c>
      <c r="E54" s="18">
        <f t="shared" ref="E54" si="32">E52/E53</f>
        <v>0.25395249500912404</v>
      </c>
      <c r="F54" s="18">
        <f t="shared" ref="F54" si="33">F52/F53</f>
        <v>0.20665726687125044</v>
      </c>
      <c r="G54" s="18">
        <f t="shared" ref="G54" si="34">G52/G53</f>
        <v>0.18671334594426719</v>
      </c>
      <c r="H54" s="18">
        <f t="shared" ref="H54" si="35">H52/H53</f>
        <v>0.16733338683991536</v>
      </c>
    </row>
  </sheetData>
  <mergeCells count="11">
    <mergeCell ref="B50:H50"/>
    <mergeCell ref="B40:H40"/>
    <mergeCell ref="B45:H45"/>
    <mergeCell ref="B35:H35"/>
    <mergeCell ref="AG15:AR15"/>
    <mergeCell ref="B17:AR17"/>
    <mergeCell ref="B22:AR22"/>
    <mergeCell ref="B27:AR27"/>
    <mergeCell ref="C15:H15"/>
    <mergeCell ref="I15:T15"/>
    <mergeCell ref="U15:AF15"/>
  </mergeCells>
  <pageMargins left="0.7" right="0.7" top="0.75" bottom="0.75" header="0.3" footer="0.3"/>
  <pageSetup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E249A-8C10-43A1-8309-59B210154B38}">
  <sheetPr>
    <tabColor theme="9" tint="0.79998168889431442"/>
  </sheetPr>
  <dimension ref="A1:K20"/>
  <sheetViews>
    <sheetView workbookViewId="0">
      <pane ySplit="7" topLeftCell="A8" activePane="bottomLeft" state="frozen"/>
      <selection activeCell="C31" sqref="C31"/>
      <selection pane="bottomLeft" activeCell="C31" sqref="C31"/>
    </sheetView>
  </sheetViews>
  <sheetFormatPr baseColWidth="10" defaultColWidth="9.1640625" defaultRowHeight="15" x14ac:dyDescent="0.2"/>
  <cols>
    <col min="2" max="2" width="43.6640625" style="142" customWidth="1"/>
    <col min="3" max="11" width="13.6640625" customWidth="1"/>
  </cols>
  <sheetData>
    <row r="1" spans="1:11" x14ac:dyDescent="0.2">
      <c r="A1" s="2" t="s">
        <v>456</v>
      </c>
    </row>
    <row r="2" spans="1:11" x14ac:dyDescent="0.2">
      <c r="A2" s="2" t="s">
        <v>264</v>
      </c>
    </row>
    <row r="3" spans="1:11" x14ac:dyDescent="0.2">
      <c r="A3" s="2" t="s">
        <v>338</v>
      </c>
    </row>
    <row r="4" spans="1:11" x14ac:dyDescent="0.2">
      <c r="A4" s="2" t="s">
        <v>5</v>
      </c>
    </row>
    <row r="5" spans="1:11" x14ac:dyDescent="0.2">
      <c r="A5" t="s">
        <v>339</v>
      </c>
    </row>
    <row r="6" spans="1:11" x14ac:dyDescent="0.2">
      <c r="A6" t="s">
        <v>340</v>
      </c>
    </row>
    <row r="7" spans="1:11" s="11" customFormat="1" x14ac:dyDescent="0.2">
      <c r="B7" s="172"/>
    </row>
    <row r="9" spans="1:11" x14ac:dyDescent="0.2">
      <c r="B9" s="46"/>
      <c r="C9" s="7">
        <v>2015</v>
      </c>
      <c r="D9" s="7">
        <v>2016</v>
      </c>
      <c r="E9" s="7">
        <v>2017</v>
      </c>
      <c r="F9" s="7">
        <v>2018</v>
      </c>
      <c r="G9" s="7">
        <v>2019</v>
      </c>
      <c r="H9" s="7">
        <v>2020</v>
      </c>
      <c r="I9" s="7">
        <v>2021</v>
      </c>
      <c r="J9" s="7">
        <v>2022</v>
      </c>
      <c r="K9" s="7">
        <v>2023</v>
      </c>
    </row>
    <row r="10" spans="1:11" ht="16" x14ac:dyDescent="0.2">
      <c r="B10" s="173" t="s">
        <v>341</v>
      </c>
      <c r="C10" s="42">
        <f>SUM(C11:C13)</f>
        <v>1110</v>
      </c>
      <c r="D10" s="42">
        <f t="shared" ref="D10:J10" si="0">SUM(D11:D13)</f>
        <v>1295</v>
      </c>
      <c r="E10" s="42">
        <f t="shared" si="0"/>
        <v>1758</v>
      </c>
      <c r="F10" s="42">
        <f t="shared" si="0"/>
        <v>1834</v>
      </c>
      <c r="G10" s="42">
        <f t="shared" si="0"/>
        <v>1805</v>
      </c>
      <c r="H10" s="42">
        <f t="shared" si="0"/>
        <v>1955</v>
      </c>
      <c r="I10" s="42">
        <f t="shared" si="0"/>
        <v>2282</v>
      </c>
      <c r="J10" s="42">
        <f t="shared" si="0"/>
        <v>2468</v>
      </c>
      <c r="K10" s="42">
        <v>2403</v>
      </c>
    </row>
    <row r="11" spans="1:11" ht="16" x14ac:dyDescent="0.2">
      <c r="B11" s="115" t="s">
        <v>7</v>
      </c>
      <c r="C11" s="148">
        <v>748</v>
      </c>
      <c r="D11" s="148">
        <v>909</v>
      </c>
      <c r="E11" s="148">
        <v>1340</v>
      </c>
      <c r="F11" s="148">
        <v>1420</v>
      </c>
      <c r="G11" s="148">
        <v>1395</v>
      </c>
      <c r="H11" s="148">
        <v>1523</v>
      </c>
      <c r="I11" s="148">
        <v>1821</v>
      </c>
      <c r="J11" s="148">
        <v>1979</v>
      </c>
      <c r="K11" s="148">
        <v>1888</v>
      </c>
    </row>
    <row r="12" spans="1:11" ht="16" x14ac:dyDescent="0.2">
      <c r="B12" s="115" t="s">
        <v>342</v>
      </c>
      <c r="C12" s="148">
        <v>271</v>
      </c>
      <c r="D12" s="148">
        <v>279</v>
      </c>
      <c r="E12" s="148">
        <v>309</v>
      </c>
      <c r="F12" s="148">
        <v>315</v>
      </c>
      <c r="G12" s="148">
        <v>309</v>
      </c>
      <c r="H12" s="148">
        <v>281</v>
      </c>
      <c r="I12" s="148">
        <v>305</v>
      </c>
      <c r="J12" s="148">
        <v>311</v>
      </c>
      <c r="K12" s="148">
        <v>313</v>
      </c>
    </row>
    <row r="13" spans="1:11" ht="16" x14ac:dyDescent="0.2">
      <c r="B13" s="115" t="s">
        <v>343</v>
      </c>
      <c r="C13" s="148">
        <v>91</v>
      </c>
      <c r="D13" s="148">
        <v>107</v>
      </c>
      <c r="E13" s="148">
        <v>109</v>
      </c>
      <c r="F13" s="148">
        <v>99</v>
      </c>
      <c r="G13" s="148">
        <v>101</v>
      </c>
      <c r="H13" s="148">
        <v>151</v>
      </c>
      <c r="I13" s="148">
        <v>156</v>
      </c>
      <c r="J13" s="148">
        <v>178</v>
      </c>
      <c r="K13" s="148">
        <v>202</v>
      </c>
    </row>
    <row r="14" spans="1:11" ht="16" x14ac:dyDescent="0.2">
      <c r="B14" s="115" t="s">
        <v>344</v>
      </c>
      <c r="C14" s="16">
        <f>C12/C10</f>
        <v>0.24414414414414415</v>
      </c>
      <c r="D14" s="16">
        <f t="shared" ref="D14:J14" si="1">D12/D10</f>
        <v>0.21544401544401545</v>
      </c>
      <c r="E14" s="16">
        <f t="shared" si="1"/>
        <v>0.17576791808873721</v>
      </c>
      <c r="F14" s="16">
        <f t="shared" si="1"/>
        <v>0.1717557251908397</v>
      </c>
      <c r="G14" s="16">
        <f t="shared" si="1"/>
        <v>0.17119113573407202</v>
      </c>
      <c r="H14" s="16">
        <f t="shared" si="1"/>
        <v>0.14373401534526853</v>
      </c>
      <c r="I14" s="16">
        <f t="shared" si="1"/>
        <v>0.13365468886941279</v>
      </c>
      <c r="J14" s="16">
        <f t="shared" si="1"/>
        <v>0.12601296596434361</v>
      </c>
      <c r="K14" s="16">
        <f>K12/K10</f>
        <v>0.13025384935497294</v>
      </c>
    </row>
    <row r="16" spans="1:11" x14ac:dyDescent="0.2">
      <c r="B16" s="46"/>
      <c r="C16" s="7">
        <v>2015</v>
      </c>
      <c r="D16" s="7">
        <v>2016</v>
      </c>
      <c r="E16" s="7">
        <v>2017</v>
      </c>
      <c r="F16" s="7">
        <v>2018</v>
      </c>
      <c r="G16" s="7">
        <v>2019</v>
      </c>
      <c r="H16" s="7">
        <v>2020</v>
      </c>
      <c r="I16" s="7">
        <v>2021</v>
      </c>
      <c r="J16" s="7">
        <v>2022</v>
      </c>
    </row>
    <row r="17" spans="2:10" ht="16" x14ac:dyDescent="0.2">
      <c r="B17" s="174" t="s">
        <v>345</v>
      </c>
      <c r="C17" s="175">
        <v>2138</v>
      </c>
      <c r="D17" s="175">
        <v>2237</v>
      </c>
      <c r="E17" s="175">
        <v>2333</v>
      </c>
      <c r="F17" s="175">
        <v>2242</v>
      </c>
      <c r="G17" s="175">
        <v>2304</v>
      </c>
      <c r="H17" s="175">
        <v>2330</v>
      </c>
      <c r="I17" s="175">
        <v>2390</v>
      </c>
      <c r="J17" s="175">
        <v>2460</v>
      </c>
    </row>
    <row r="18" spans="2:10" ht="16" x14ac:dyDescent="0.2">
      <c r="B18" s="115" t="s">
        <v>346</v>
      </c>
      <c r="C18" s="148">
        <v>271</v>
      </c>
      <c r="D18" s="148">
        <v>279</v>
      </c>
      <c r="E18" s="148">
        <v>309</v>
      </c>
      <c r="F18" s="148">
        <v>315</v>
      </c>
      <c r="G18" s="148">
        <v>309</v>
      </c>
      <c r="H18" s="148">
        <v>281</v>
      </c>
      <c r="I18" s="148">
        <v>305</v>
      </c>
      <c r="J18" s="148">
        <v>311</v>
      </c>
    </row>
    <row r="19" spans="2:10" ht="16" x14ac:dyDescent="0.2">
      <c r="B19" s="115" t="s">
        <v>347</v>
      </c>
      <c r="C19" s="148">
        <f>C17-C18</f>
        <v>1867</v>
      </c>
      <c r="D19" s="148">
        <f t="shared" ref="D19:J19" si="2">D17-D18</f>
        <v>1958</v>
      </c>
      <c r="E19" s="148">
        <f t="shared" si="2"/>
        <v>2024</v>
      </c>
      <c r="F19" s="148">
        <f t="shared" si="2"/>
        <v>1927</v>
      </c>
      <c r="G19" s="148">
        <f t="shared" si="2"/>
        <v>1995</v>
      </c>
      <c r="H19" s="148">
        <f t="shared" si="2"/>
        <v>2049</v>
      </c>
      <c r="I19" s="148">
        <f t="shared" si="2"/>
        <v>2085</v>
      </c>
      <c r="J19" s="148">
        <f t="shared" si="2"/>
        <v>2149</v>
      </c>
    </row>
    <row r="20" spans="2:10" ht="32" x14ac:dyDescent="0.2">
      <c r="B20" s="115" t="s">
        <v>348</v>
      </c>
      <c r="C20" s="16">
        <f>C18/C17</f>
        <v>0.12675397567820393</v>
      </c>
      <c r="D20" s="16">
        <f>D18/D17</f>
        <v>0.12472060795708538</v>
      </c>
      <c r="E20" s="16">
        <f t="shared" ref="E20:J20" si="3">E18/E17</f>
        <v>0.13244749249892843</v>
      </c>
      <c r="F20" s="16">
        <f t="shared" si="3"/>
        <v>0.14049955396966993</v>
      </c>
      <c r="G20" s="16">
        <f t="shared" si="3"/>
        <v>0.13411458333333334</v>
      </c>
      <c r="H20" s="16">
        <f t="shared" si="3"/>
        <v>0.12060085836909872</v>
      </c>
      <c r="I20" s="16">
        <f t="shared" si="3"/>
        <v>0.12761506276150628</v>
      </c>
      <c r="J20" s="16">
        <f t="shared" si="3"/>
        <v>0.12642276422764229</v>
      </c>
    </row>
  </sheetData>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1FC98-2F64-4AEF-BA3D-2F757DFAE377}">
  <sheetPr>
    <tabColor theme="9" tint="0.79998168889431442"/>
  </sheetPr>
  <dimension ref="A1:H31"/>
  <sheetViews>
    <sheetView zoomScaleNormal="100" zoomScaleSheetLayoutView="94" workbookViewId="0">
      <pane ySplit="7" topLeftCell="A8" activePane="bottomLeft" state="frozen"/>
      <selection activeCell="C31" sqref="C31"/>
      <selection pane="bottomLeft" activeCell="C31" sqref="C31"/>
    </sheetView>
  </sheetViews>
  <sheetFormatPr baseColWidth="10" defaultColWidth="8.83203125" defaultRowHeight="15" x14ac:dyDescent="0.2"/>
  <cols>
    <col min="1" max="1" width="12" customWidth="1"/>
    <col min="2" max="2" width="38" customWidth="1"/>
    <col min="3" max="8" width="20.5" customWidth="1"/>
  </cols>
  <sheetData>
    <row r="1" spans="1:8" x14ac:dyDescent="0.2">
      <c r="A1" s="2" t="s">
        <v>104</v>
      </c>
    </row>
    <row r="2" spans="1:8" x14ac:dyDescent="0.2">
      <c r="A2" s="2" t="s">
        <v>236</v>
      </c>
    </row>
    <row r="3" spans="1:8" x14ac:dyDescent="0.2">
      <c r="A3" s="2" t="s">
        <v>282</v>
      </c>
    </row>
    <row r="4" spans="1:8" x14ac:dyDescent="0.2">
      <c r="A4" s="2" t="s">
        <v>5</v>
      </c>
    </row>
    <row r="5" spans="1:8" x14ac:dyDescent="0.2">
      <c r="A5" t="s">
        <v>6</v>
      </c>
    </row>
    <row r="6" spans="1:8" x14ac:dyDescent="0.2">
      <c r="A6" t="s">
        <v>467</v>
      </c>
    </row>
    <row r="7" spans="1:8" s="11" customFormat="1" x14ac:dyDescent="0.2"/>
    <row r="9" spans="1:8" ht="48" x14ac:dyDescent="0.2">
      <c r="B9" s="25" t="s">
        <v>468</v>
      </c>
      <c r="C9" s="26" t="s">
        <v>124</v>
      </c>
      <c r="D9" s="26" t="s">
        <v>125</v>
      </c>
      <c r="E9" s="26" t="s">
        <v>126</v>
      </c>
      <c r="F9" s="26" t="s">
        <v>103</v>
      </c>
      <c r="G9" s="26" t="s">
        <v>127</v>
      </c>
      <c r="H9" s="26" t="s">
        <v>8</v>
      </c>
    </row>
    <row r="10" spans="1:8" x14ac:dyDescent="0.2">
      <c r="B10" s="12" t="s">
        <v>128</v>
      </c>
      <c r="C10" s="35">
        <v>365786249.14061153</v>
      </c>
      <c r="D10" s="35">
        <v>167867344.68595216</v>
      </c>
      <c r="E10" s="35">
        <v>256540801.19747388</v>
      </c>
      <c r="F10" s="35">
        <v>427970046.53579682</v>
      </c>
      <c r="G10" s="35">
        <v>714078875.89728808</v>
      </c>
      <c r="H10" s="35">
        <v>1932243317.4571226</v>
      </c>
    </row>
    <row r="11" spans="1:8" x14ac:dyDescent="0.2">
      <c r="B11" s="31" t="s">
        <v>129</v>
      </c>
      <c r="C11" s="30">
        <v>18600000</v>
      </c>
      <c r="D11" s="30"/>
      <c r="E11" s="30"/>
      <c r="F11" s="30"/>
      <c r="G11" s="30"/>
      <c r="H11" s="30">
        <v>18600000</v>
      </c>
    </row>
    <row r="12" spans="1:8" x14ac:dyDescent="0.2">
      <c r="B12" s="32" t="s">
        <v>130</v>
      </c>
      <c r="C12" s="85">
        <v>2492735.8351954045</v>
      </c>
      <c r="D12" s="85">
        <v>1282382.1700149861</v>
      </c>
      <c r="E12" s="85">
        <v>259972.79941353484</v>
      </c>
      <c r="F12" s="85">
        <v>1046020.8291481471</v>
      </c>
      <c r="G12" s="85">
        <v>0</v>
      </c>
      <c r="H12" s="85">
        <v>5081111.6337720724</v>
      </c>
    </row>
    <row r="13" spans="1:8" x14ac:dyDescent="0.2">
      <c r="B13" s="15" t="s">
        <v>131</v>
      </c>
      <c r="C13" s="9">
        <v>381893513.30541611</v>
      </c>
      <c r="D13" s="9">
        <v>166584962.51593718</v>
      </c>
      <c r="E13" s="9">
        <v>256280828.39806035</v>
      </c>
      <c r="F13" s="9">
        <v>426924025.70664865</v>
      </c>
      <c r="G13" s="9">
        <v>714078875.89728808</v>
      </c>
      <c r="H13" s="9">
        <v>1945762205.8233504</v>
      </c>
    </row>
    <row r="14" spans="1:8" x14ac:dyDescent="0.2">
      <c r="B14" s="33" t="s">
        <v>132</v>
      </c>
      <c r="C14" s="18">
        <v>0.19626936537387293</v>
      </c>
      <c r="D14" s="18">
        <v>8.5614245161806227E-2</v>
      </c>
      <c r="E14" s="18">
        <v>0.13171230668940606</v>
      </c>
      <c r="F14" s="18">
        <v>0.21941223055362796</v>
      </c>
      <c r="G14" s="18">
        <v>0.36699185222128683</v>
      </c>
      <c r="H14" s="18">
        <v>1</v>
      </c>
    </row>
    <row r="17" spans="2:8" ht="48" x14ac:dyDescent="0.2">
      <c r="B17" s="25" t="s">
        <v>469</v>
      </c>
      <c r="C17" s="26" t="s">
        <v>124</v>
      </c>
      <c r="D17" s="26" t="s">
        <v>125</v>
      </c>
      <c r="E17" s="26" t="s">
        <v>126</v>
      </c>
      <c r="F17" s="26" t="s">
        <v>103</v>
      </c>
      <c r="G17" s="26" t="s">
        <v>127</v>
      </c>
      <c r="H17" s="26" t="s">
        <v>8</v>
      </c>
    </row>
    <row r="18" spans="2:8" x14ac:dyDescent="0.2">
      <c r="B18" s="12" t="s">
        <v>133</v>
      </c>
      <c r="C18" s="34">
        <v>1180640</v>
      </c>
      <c r="D18" s="34">
        <v>416002</v>
      </c>
      <c r="E18" s="34">
        <v>178470</v>
      </c>
      <c r="F18" s="34">
        <v>268029</v>
      </c>
      <c r="G18" s="34">
        <v>1351513</v>
      </c>
      <c r="H18" s="34">
        <v>3394654</v>
      </c>
    </row>
    <row r="19" spans="2:8" x14ac:dyDescent="0.2">
      <c r="B19" s="12" t="s">
        <v>134</v>
      </c>
      <c r="C19" s="36">
        <v>98386.666666666672</v>
      </c>
      <c r="D19" s="36">
        <v>34666.833333333336</v>
      </c>
      <c r="E19" s="36">
        <v>14872.5</v>
      </c>
      <c r="F19" s="36">
        <v>22335.75</v>
      </c>
      <c r="G19" s="36">
        <v>112626.08333333333</v>
      </c>
      <c r="H19" s="36">
        <v>282887.83333333331</v>
      </c>
    </row>
    <row r="20" spans="2:8" x14ac:dyDescent="0.2">
      <c r="B20" s="31" t="s">
        <v>135</v>
      </c>
      <c r="C20" s="24">
        <v>7000</v>
      </c>
      <c r="D20" s="24"/>
      <c r="E20" s="24"/>
      <c r="F20" s="24"/>
      <c r="G20" s="24"/>
      <c r="H20" s="24">
        <v>7000</v>
      </c>
    </row>
    <row r="21" spans="2:8" x14ac:dyDescent="0.2">
      <c r="B21" s="15" t="s">
        <v>136</v>
      </c>
      <c r="C21" s="4">
        <v>105386.66666666667</v>
      </c>
      <c r="D21" s="4">
        <v>34666.833333333336</v>
      </c>
      <c r="E21" s="4">
        <v>14872.5</v>
      </c>
      <c r="F21" s="4">
        <v>22335.75</v>
      </c>
      <c r="G21" s="4">
        <v>112626.08333333333</v>
      </c>
      <c r="H21" s="4">
        <v>289887.83333333331</v>
      </c>
    </row>
    <row r="22" spans="2:8" x14ac:dyDescent="0.2">
      <c r="B22" s="33" t="s">
        <v>132</v>
      </c>
      <c r="C22" s="18">
        <v>0.36354291056253368</v>
      </c>
      <c r="D22" s="18">
        <v>0.11958705867269354</v>
      </c>
      <c r="E22" s="18">
        <v>5.1304326328516725E-2</v>
      </c>
      <c r="F22" s="18">
        <v>7.7049628965686165E-2</v>
      </c>
      <c r="G22" s="18">
        <v>0.38851607547056993</v>
      </c>
      <c r="H22" s="18">
        <v>1</v>
      </c>
    </row>
    <row r="23" spans="2:8" x14ac:dyDescent="0.2">
      <c r="C23" s="29"/>
      <c r="D23" s="29"/>
      <c r="E23" s="29"/>
      <c r="G23" s="29"/>
    </row>
    <row r="24" spans="2:8" x14ac:dyDescent="0.2">
      <c r="C24" s="29"/>
      <c r="D24" s="29"/>
      <c r="E24" s="29"/>
      <c r="G24" s="29"/>
    </row>
    <row r="25" spans="2:8" ht="32" x14ac:dyDescent="0.2">
      <c r="B25" s="37" t="s">
        <v>470</v>
      </c>
      <c r="C25" s="26" t="s">
        <v>137</v>
      </c>
      <c r="D25" s="26" t="s">
        <v>126</v>
      </c>
      <c r="E25" s="26" t="s">
        <v>103</v>
      </c>
      <c r="F25" s="21"/>
      <c r="G25" s="21"/>
      <c r="H25" s="21"/>
    </row>
    <row r="26" spans="2:8" x14ac:dyDescent="0.2">
      <c r="B26" s="12" t="s">
        <v>138</v>
      </c>
      <c r="C26" s="38">
        <f>SUM(C14:D14,G14)</f>
        <v>0.64887546275696595</v>
      </c>
      <c r="D26" s="38">
        <f>E14</f>
        <v>0.13171230668940606</v>
      </c>
      <c r="E26" s="38">
        <f>F14</f>
        <v>0.21941223055362796</v>
      </c>
      <c r="F26" s="29"/>
      <c r="G26" s="29"/>
    </row>
    <row r="27" spans="2:8" x14ac:dyDescent="0.2">
      <c r="B27" s="12" t="s">
        <v>139</v>
      </c>
      <c r="C27" s="38">
        <f>SUM(C22:D22,G22)</f>
        <v>0.87164604470579721</v>
      </c>
      <c r="D27" s="38">
        <f>E22</f>
        <v>5.1304326328516725E-2</v>
      </c>
      <c r="E27" s="38">
        <f>F22</f>
        <v>7.7049628965686165E-2</v>
      </c>
    </row>
    <row r="30" spans="2:8" x14ac:dyDescent="0.2">
      <c r="C30" s="21"/>
      <c r="D30" s="21"/>
      <c r="E30" s="21"/>
      <c r="F30" s="21"/>
      <c r="G30" s="21"/>
      <c r="H30" s="21"/>
    </row>
    <row r="31" spans="2:8" x14ac:dyDescent="0.2">
      <c r="C31" s="29"/>
      <c r="D31" s="29"/>
      <c r="E31" s="29"/>
      <c r="F31" s="29"/>
      <c r="G31" s="29"/>
      <c r="H31" s="21"/>
    </row>
  </sheetData>
  <pageMargins left="0.7" right="0.7" top="0.75" bottom="0.75" header="0.3" footer="0.3"/>
  <pageSetup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467C9-0D46-4CB8-9A21-F6A296DB8F4C}">
  <sheetPr>
    <tabColor theme="9" tint="0.79998168889431442"/>
  </sheetPr>
  <dimension ref="A1:G50"/>
  <sheetViews>
    <sheetView zoomScaleNormal="100" zoomScaleSheetLayoutView="94" workbookViewId="0">
      <pane ySplit="6" topLeftCell="A7" activePane="bottomLeft" state="frozen"/>
      <selection activeCell="C31" sqref="C31"/>
      <selection pane="bottomLeft" activeCell="C31" sqref="C31"/>
    </sheetView>
  </sheetViews>
  <sheetFormatPr baseColWidth="10" defaultColWidth="8.83203125" defaultRowHeight="15" x14ac:dyDescent="0.2"/>
  <cols>
    <col min="1" max="1" width="12" customWidth="1"/>
    <col min="2" max="2" width="38" customWidth="1"/>
    <col min="3" max="8" width="20.5" customWidth="1"/>
  </cols>
  <sheetData>
    <row r="1" spans="1:7" x14ac:dyDescent="0.2">
      <c r="A1" s="2" t="s">
        <v>474</v>
      </c>
    </row>
    <row r="2" spans="1:7" x14ac:dyDescent="0.2">
      <c r="A2" s="2" t="s">
        <v>276</v>
      </c>
    </row>
    <row r="3" spans="1:7" x14ac:dyDescent="0.2">
      <c r="A3" s="2" t="s">
        <v>472</v>
      </c>
    </row>
    <row r="4" spans="1:7" x14ac:dyDescent="0.2">
      <c r="A4" s="2" t="s">
        <v>5</v>
      </c>
    </row>
    <row r="5" spans="1:7" x14ac:dyDescent="0.2">
      <c r="A5" t="s">
        <v>6</v>
      </c>
    </row>
    <row r="6" spans="1:7" s="11" customFormat="1" x14ac:dyDescent="0.2"/>
    <row r="8" spans="1:7" ht="48" x14ac:dyDescent="0.2">
      <c r="B8" s="37" t="s">
        <v>471</v>
      </c>
      <c r="C8" s="26" t="s">
        <v>124</v>
      </c>
      <c r="D8" s="26" t="s">
        <v>125</v>
      </c>
      <c r="E8" s="26" t="s">
        <v>126</v>
      </c>
      <c r="F8" s="26" t="s">
        <v>103</v>
      </c>
      <c r="G8" s="26" t="s">
        <v>127</v>
      </c>
    </row>
    <row r="9" spans="1:7" x14ac:dyDescent="0.2">
      <c r="B9" s="15" t="s">
        <v>8</v>
      </c>
      <c r="C9" s="156">
        <f>SUM(C10:C17)</f>
        <v>1</v>
      </c>
      <c r="D9" s="156">
        <f>SUM(D10:D17)</f>
        <v>1</v>
      </c>
      <c r="E9" s="156">
        <f>SUM(E10:E17)</f>
        <v>0.99999999999999989</v>
      </c>
      <c r="F9" s="156">
        <f>SUM(F10:F17)</f>
        <v>1.0000000000000002</v>
      </c>
      <c r="G9" s="156">
        <f>SUM(G10:G17)</f>
        <v>1.0000000000000002</v>
      </c>
    </row>
    <row r="10" spans="1:7" x14ac:dyDescent="0.2">
      <c r="B10" s="13" t="s">
        <v>141</v>
      </c>
      <c r="C10" s="81">
        <v>0.28069455100063223</v>
      </c>
      <c r="D10" s="81">
        <v>0.38208171163929133</v>
      </c>
      <c r="E10" s="81">
        <v>5.6361205073650972E-2</v>
      </c>
      <c r="F10" s="81">
        <v>0.13876633185326478</v>
      </c>
      <c r="G10" s="81">
        <v>0.39073448159835844</v>
      </c>
    </row>
    <row r="11" spans="1:7" x14ac:dyDescent="0.2">
      <c r="B11" s="13" t="s">
        <v>142</v>
      </c>
      <c r="C11" s="81">
        <v>9.8291632998369488E-2</v>
      </c>
      <c r="D11" s="81">
        <v>0.14311405749456352</v>
      </c>
      <c r="E11" s="81">
        <v>1.1187386866068632E-2</v>
      </c>
      <c r="F11" s="81">
        <v>3.8926932540379225E-2</v>
      </c>
      <c r="G11" s="81">
        <v>0.12177601008940284</v>
      </c>
    </row>
    <row r="12" spans="1:7" x14ac:dyDescent="0.2">
      <c r="B12" s="13" t="s">
        <v>143</v>
      </c>
      <c r="C12" s="81">
        <v>1.9021400368087703E-2</v>
      </c>
      <c r="D12" s="81">
        <v>4.9926685729639736E-2</v>
      </c>
      <c r="E12" s="81">
        <v>5.1270140064742308E-2</v>
      </c>
      <c r="F12" s="81">
        <v>6.3197935117705592E-2</v>
      </c>
      <c r="G12" s="81">
        <v>0.12638147701179769</v>
      </c>
    </row>
    <row r="13" spans="1:7" x14ac:dyDescent="0.2">
      <c r="B13" s="13" t="s">
        <v>144</v>
      </c>
      <c r="C13" s="81">
        <v>9.6494267857284988E-3</v>
      </c>
      <c r="D13" s="81">
        <v>1.0067878581470556E-2</v>
      </c>
      <c r="E13" s="81">
        <v>0.7200990010373286</v>
      </c>
      <c r="F13" s="81">
        <v>0.53830577146085978</v>
      </c>
      <c r="G13" s="81">
        <v>1.6888217451910929E-2</v>
      </c>
    </row>
    <row r="14" spans="1:7" x14ac:dyDescent="0.2">
      <c r="B14" s="13" t="s">
        <v>145</v>
      </c>
      <c r="C14" s="81">
        <v>0.15740593432327868</v>
      </c>
      <c r="D14" s="81">
        <v>4.1979607560988813E-2</v>
      </c>
      <c r="E14" s="81">
        <v>6.2118733723548801E-3</v>
      </c>
      <c r="F14" s="81">
        <v>5.4583279849041835E-2</v>
      </c>
      <c r="G14" s="81">
        <v>5.3570493664689592E-2</v>
      </c>
    </row>
    <row r="15" spans="1:7" x14ac:dyDescent="0.2">
      <c r="B15" s="13" t="s">
        <v>146</v>
      </c>
      <c r="C15" s="81">
        <v>0.14406390257945487</v>
      </c>
      <c r="D15" s="81">
        <v>0.13035840193271916</v>
      </c>
      <c r="E15" s="81">
        <v>1.9315599802096784E-2</v>
      </c>
      <c r="F15" s="81">
        <v>2.4133754829822145E-2</v>
      </c>
      <c r="G15" s="81">
        <v>0.11130288888560956</v>
      </c>
    </row>
    <row r="16" spans="1:7" x14ac:dyDescent="0.2">
      <c r="B16" s="13" t="s">
        <v>147</v>
      </c>
      <c r="C16" s="81">
        <v>0.10441232908157824</v>
      </c>
      <c r="D16" s="81">
        <v>3.542002639364266E-2</v>
      </c>
      <c r="E16" s="81">
        <v>8.937925584333992E-3</v>
      </c>
      <c r="F16" s="81">
        <v>1.4816198889283816E-2</v>
      </c>
      <c r="G16" s="81">
        <v>2.9106471535315013E-2</v>
      </c>
    </row>
    <row r="17" spans="2:7" x14ac:dyDescent="0.2">
      <c r="B17" s="13" t="s">
        <v>148</v>
      </c>
      <c r="C17" s="81">
        <v>0.18646082286287025</v>
      </c>
      <c r="D17" s="81">
        <v>0.2070516306676842</v>
      </c>
      <c r="E17" s="81">
        <v>0.12661686819942372</v>
      </c>
      <c r="F17" s="81">
        <v>0.12726979545964284</v>
      </c>
      <c r="G17" s="81">
        <v>0.15023995976291613</v>
      </c>
    </row>
    <row r="19" spans="2:7" ht="48" x14ac:dyDescent="0.2">
      <c r="B19" s="25" t="s">
        <v>473</v>
      </c>
      <c r="C19" s="26" t="s">
        <v>124</v>
      </c>
      <c r="D19" s="26" t="s">
        <v>125</v>
      </c>
      <c r="E19" s="26" t="s">
        <v>126</v>
      </c>
      <c r="F19" s="26" t="s">
        <v>103</v>
      </c>
      <c r="G19" s="106" t="s">
        <v>127</v>
      </c>
    </row>
    <row r="20" spans="2:7" x14ac:dyDescent="0.2">
      <c r="B20" s="15" t="s">
        <v>8</v>
      </c>
      <c r="C20" s="157">
        <f>SUM(C21:C28)</f>
        <v>308.42308836443419</v>
      </c>
      <c r="D20" s="157">
        <f>SUM(D21:D28)</f>
        <v>400.61152136580557</v>
      </c>
      <c r="E20" s="157">
        <f>SUM(E21:E28)</f>
        <v>1436.4335633950229</v>
      </c>
      <c r="F20" s="157">
        <f>SUM(F21:F28)</f>
        <v>1651.7246656113664</v>
      </c>
      <c r="G20" s="157">
        <f>SUM(G21:G28)</f>
        <v>528.45973775856248</v>
      </c>
    </row>
    <row r="21" spans="2:7" x14ac:dyDescent="0.2">
      <c r="B21" s="13" t="s">
        <v>141</v>
      </c>
      <c r="C21" s="40">
        <v>86.572680306683168</v>
      </c>
      <c r="D21" s="40">
        <v>153.06633578586752</v>
      </c>
      <c r="E21" s="40">
        <v>80.95912664118211</v>
      </c>
      <c r="F21" s="40">
        <v>229.20377307844967</v>
      </c>
      <c r="G21" s="86">
        <v>206.48744167869637</v>
      </c>
    </row>
    <row r="22" spans="2:7" x14ac:dyDescent="0.2">
      <c r="B22" s="13" t="s">
        <v>142</v>
      </c>
      <c r="C22" s="40">
        <v>30.315409009740648</v>
      </c>
      <c r="D22" s="40">
        <v>57.333140301730459</v>
      </c>
      <c r="E22" s="40">
        <v>16.069937981105642</v>
      </c>
      <c r="F22" s="40">
        <v>64.296574633534092</v>
      </c>
      <c r="G22" s="86">
        <v>64.353718357129878</v>
      </c>
    </row>
    <row r="23" spans="2:7" x14ac:dyDescent="0.2">
      <c r="B23" s="13" t="s">
        <v>143</v>
      </c>
      <c r="C23" s="40">
        <v>5.8666390465419944</v>
      </c>
      <c r="D23" s="40">
        <v>20.00120552690343</v>
      </c>
      <c r="E23" s="40">
        <v>73.646149988959721</v>
      </c>
      <c r="F23" s="40">
        <v>104.38558824962109</v>
      </c>
      <c r="G23" s="86">
        <v>66.787522199194399</v>
      </c>
    </row>
    <row r="24" spans="2:7" x14ac:dyDescent="0.2">
      <c r="B24" s="13" t="s">
        <v>144</v>
      </c>
      <c r="C24" s="40">
        <v>2.9761060102008789</v>
      </c>
      <c r="D24" s="40">
        <v>4.0333081554491281</v>
      </c>
      <c r="E24" s="40">
        <v>1034.3743740572463</v>
      </c>
      <c r="F24" s="40">
        <v>889.13292036285725</v>
      </c>
      <c r="G24" s="86">
        <v>8.9247429658464288</v>
      </c>
    </row>
    <row r="25" spans="2:7" x14ac:dyDescent="0.2">
      <c r="B25" s="13" t="s">
        <v>145</v>
      </c>
      <c r="C25" s="40">
        <v>48.547624390874908</v>
      </c>
      <c r="D25" s="40">
        <v>16.817514451347204</v>
      </c>
      <c r="E25" s="40">
        <v>8.922943403610379</v>
      </c>
      <c r="F25" s="40">
        <v>90.156549656630261</v>
      </c>
      <c r="G25" s="86">
        <v>28.309849033638596</v>
      </c>
    </row>
    <row r="26" spans="2:7" x14ac:dyDescent="0.2">
      <c r="B26" s="13" t="s">
        <v>146</v>
      </c>
      <c r="C26" s="40">
        <v>44.432633755388451</v>
      </c>
      <c r="D26" s="40">
        <v>52.223077721081793</v>
      </c>
      <c r="E26" s="40">
        <v>27.745575852838083</v>
      </c>
      <c r="F26" s="40">
        <v>39.862318126234683</v>
      </c>
      <c r="G26" s="86">
        <v>58.819095472259647</v>
      </c>
    </row>
    <row r="27" spans="2:7" x14ac:dyDescent="0.2">
      <c r="B27" s="13" t="s">
        <v>147</v>
      </c>
      <c r="C27" s="40">
        <v>32.203172998663987</v>
      </c>
      <c r="D27" s="40">
        <v>14.189670660374173</v>
      </c>
      <c r="E27" s="40">
        <v>12.838736296464418</v>
      </c>
      <c r="F27" s="40">
        <v>24.472281156033809</v>
      </c>
      <c r="G27" s="86">
        <v>15.381598314629635</v>
      </c>
    </row>
    <row r="28" spans="2:7" x14ac:dyDescent="0.2">
      <c r="B28" s="13" t="s">
        <v>148</v>
      </c>
      <c r="C28" s="40">
        <v>57.508822846340138</v>
      </c>
      <c r="D28" s="40">
        <v>82.947268763051852</v>
      </c>
      <c r="E28" s="40">
        <v>181.87671917361618</v>
      </c>
      <c r="F28" s="40">
        <v>210.21466034800557</v>
      </c>
      <c r="G28" s="86">
        <v>79.39576973716764</v>
      </c>
    </row>
    <row r="30" spans="2:7" ht="48" x14ac:dyDescent="0.2">
      <c r="B30" s="25" t="s">
        <v>275</v>
      </c>
      <c r="C30" s="26" t="s">
        <v>124</v>
      </c>
      <c r="D30" s="26" t="s">
        <v>125</v>
      </c>
      <c r="E30" s="26" t="s">
        <v>126</v>
      </c>
      <c r="F30" s="26" t="s">
        <v>103</v>
      </c>
      <c r="G30" s="106" t="s">
        <v>127</v>
      </c>
    </row>
    <row r="31" spans="2:7" x14ac:dyDescent="0.2">
      <c r="B31" s="15" t="s">
        <v>8</v>
      </c>
      <c r="C31" s="157">
        <f>SUM(C32:C39)</f>
        <v>290.16412958781001</v>
      </c>
      <c r="D31" s="157">
        <f>SUM(D32:D39)</f>
        <v>430.73974863015889</v>
      </c>
      <c r="E31" s="157">
        <f>SUM(E32:E39)</f>
        <v>1328.7877015626809</v>
      </c>
      <c r="F31" s="157">
        <f>SUM(F32:F39)</f>
        <v>1533.394925305287</v>
      </c>
      <c r="G31" s="157">
        <f>SUM(G32:G39)</f>
        <v>528.36018552815574</v>
      </c>
    </row>
    <row r="32" spans="2:7" x14ac:dyDescent="0.2">
      <c r="B32" s="13" t="s">
        <v>141</v>
      </c>
      <c r="C32" s="40">
        <v>80.494689696805523</v>
      </c>
      <c r="D32" s="40">
        <v>171.22775536074892</v>
      </c>
      <c r="E32" s="40">
        <v>61.330750556488567</v>
      </c>
      <c r="F32" s="40">
        <v>224.41634660828905</v>
      </c>
      <c r="G32" s="86">
        <v>220.37085236093418</v>
      </c>
    </row>
    <row r="33" spans="2:7" x14ac:dyDescent="0.2">
      <c r="B33" s="13" t="s">
        <v>142</v>
      </c>
      <c r="C33" s="40">
        <v>26.615526381273902</v>
      </c>
      <c r="D33" s="40">
        <v>65.197863340112193</v>
      </c>
      <c r="E33" s="40">
        <v>11.079515044853828</v>
      </c>
      <c r="F33" s="40">
        <v>58.352914886854208</v>
      </c>
      <c r="G33" s="86">
        <v>66.125476783062567</v>
      </c>
    </row>
    <row r="34" spans="2:7" x14ac:dyDescent="0.2">
      <c r="B34" s="13" t="s">
        <v>143</v>
      </c>
      <c r="C34" s="40">
        <v>5.7234243787501304</v>
      </c>
      <c r="D34" s="40">
        <v>20.403253012385608</v>
      </c>
      <c r="E34" s="40">
        <v>63.367866844869631</v>
      </c>
      <c r="F34" s="40">
        <v>98.692156412713246</v>
      </c>
      <c r="G34" s="86">
        <v>60.84274429818138</v>
      </c>
    </row>
    <row r="35" spans="2:7" x14ac:dyDescent="0.2">
      <c r="B35" s="13" t="s">
        <v>144</v>
      </c>
      <c r="C35" s="40">
        <v>2.4874200747155246</v>
      </c>
      <c r="D35" s="40">
        <v>4.0369339752683242</v>
      </c>
      <c r="E35" s="40">
        <v>1048.7687588052806</v>
      </c>
      <c r="F35" s="40">
        <v>835.65040010579855</v>
      </c>
      <c r="G35" s="86">
        <v>8.869160905468819</v>
      </c>
    </row>
    <row r="36" spans="2:7" x14ac:dyDescent="0.2">
      <c r="B36" s="13" t="s">
        <v>145</v>
      </c>
      <c r="C36" s="40">
        <v>56.632891487670165</v>
      </c>
      <c r="D36" s="40">
        <v>16.465627466827424</v>
      </c>
      <c r="E36" s="40">
        <v>10.132907692120535</v>
      </c>
      <c r="F36" s="40">
        <v>98.710209591056554</v>
      </c>
      <c r="G36" s="86">
        <v>27.934173258481888</v>
      </c>
    </row>
    <row r="37" spans="2:7" x14ac:dyDescent="0.2">
      <c r="B37" s="13" t="s">
        <v>146</v>
      </c>
      <c r="C37" s="40">
        <v>31.311565662173496</v>
      </c>
      <c r="D37" s="40">
        <v>46.742014203837812</v>
      </c>
      <c r="E37" s="40">
        <v>22.587745593148156</v>
      </c>
      <c r="F37" s="40">
        <v>35.772737429802682</v>
      </c>
      <c r="G37" s="86">
        <v>47.743915570793014</v>
      </c>
    </row>
    <row r="38" spans="2:7" x14ac:dyDescent="0.2">
      <c r="B38" s="13" t="s">
        <v>147</v>
      </c>
      <c r="C38" s="40">
        <v>31.316584264163449</v>
      </c>
      <c r="D38" s="40">
        <v>15.204259886724767</v>
      </c>
      <c r="E38" s="40">
        <v>10.393217427871431</v>
      </c>
      <c r="F38" s="40">
        <v>23.157925806941719</v>
      </c>
      <c r="G38" s="86">
        <v>16.838667073575571</v>
      </c>
    </row>
    <row r="39" spans="2:7" x14ac:dyDescent="0.2">
      <c r="B39" s="13" t="s">
        <v>148</v>
      </c>
      <c r="C39" s="40">
        <v>55.582027642257799</v>
      </c>
      <c r="D39" s="40">
        <v>91.462041384253894</v>
      </c>
      <c r="E39" s="40">
        <v>101.12693959804791</v>
      </c>
      <c r="F39" s="40">
        <v>158.64223446383107</v>
      </c>
      <c r="G39" s="86">
        <v>79.635195277658312</v>
      </c>
    </row>
    <row r="40" spans="2:7" x14ac:dyDescent="0.2">
      <c r="C40" s="39"/>
      <c r="D40" s="39"/>
      <c r="E40" s="39"/>
      <c r="F40" s="39"/>
      <c r="G40" s="39"/>
    </row>
    <row r="41" spans="2:7" ht="48" x14ac:dyDescent="0.2">
      <c r="B41" s="25" t="s">
        <v>274</v>
      </c>
      <c r="C41" s="26" t="s">
        <v>124</v>
      </c>
      <c r="D41" s="26" t="s">
        <v>125</v>
      </c>
      <c r="E41" s="26" t="s">
        <v>126</v>
      </c>
      <c r="F41" s="26" t="s">
        <v>103</v>
      </c>
      <c r="G41" s="106" t="s">
        <v>127</v>
      </c>
    </row>
    <row r="42" spans="2:7" x14ac:dyDescent="0.2">
      <c r="B42" s="15" t="s">
        <v>8</v>
      </c>
      <c r="C42" s="157">
        <v>300.50880716442612</v>
      </c>
      <c r="D42" s="157">
        <v>440.86562091368671</v>
      </c>
      <c r="E42" s="157">
        <v>1415.6875457260751</v>
      </c>
      <c r="F42" s="157">
        <v>1419.0495157909399</v>
      </c>
      <c r="G42" s="157">
        <v>500.18938908760248</v>
      </c>
    </row>
    <row r="43" spans="2:7" x14ac:dyDescent="0.2">
      <c r="B43" s="13" t="s">
        <v>141</v>
      </c>
      <c r="C43" s="40">
        <v>84.159020345079028</v>
      </c>
      <c r="D43" s="40">
        <v>173.41484403901899</v>
      </c>
      <c r="E43" s="40">
        <v>77.557483332835972</v>
      </c>
      <c r="F43" s="40">
        <v>232.73295615489002</v>
      </c>
      <c r="G43" s="86">
        <v>212.80800059701193</v>
      </c>
    </row>
    <row r="44" spans="2:7" x14ac:dyDescent="0.2">
      <c r="B44" s="13" t="s">
        <v>142</v>
      </c>
      <c r="C44" s="40">
        <v>28.298801537494498</v>
      </c>
      <c r="D44" s="40">
        <v>68.767085889034448</v>
      </c>
      <c r="E44" s="40">
        <v>15.487594277949096</v>
      </c>
      <c r="F44" s="40">
        <v>60.356729414663278</v>
      </c>
      <c r="G44" s="86">
        <v>62.909380396942439</v>
      </c>
    </row>
    <row r="45" spans="2:7" x14ac:dyDescent="0.2">
      <c r="B45" s="13" t="s">
        <v>143</v>
      </c>
      <c r="C45" s="40">
        <v>4.6265697699339601</v>
      </c>
      <c r="D45" s="40">
        <v>19.322740170812857</v>
      </c>
      <c r="E45" s="40">
        <v>64.628431489481585</v>
      </c>
      <c r="F45" s="40">
        <v>98.467974532952269</v>
      </c>
      <c r="G45" s="86">
        <v>51.018265387472269</v>
      </c>
    </row>
    <row r="46" spans="2:7" x14ac:dyDescent="0.2">
      <c r="B46" s="13" t="s">
        <v>144</v>
      </c>
      <c r="C46" s="40">
        <v>1.1314152790404006</v>
      </c>
      <c r="D46" s="40">
        <v>2.4578315460131117</v>
      </c>
      <c r="E46" s="40">
        <v>1064.6914842776323</v>
      </c>
      <c r="F46" s="40">
        <v>683.60448151083369</v>
      </c>
      <c r="G46" s="86">
        <v>7.4277810526115111</v>
      </c>
    </row>
    <row r="47" spans="2:7" x14ac:dyDescent="0.2">
      <c r="B47" s="13" t="s">
        <v>145</v>
      </c>
      <c r="C47" s="40">
        <v>55.81124364498644</v>
      </c>
      <c r="D47" s="40">
        <v>15.290007587975532</v>
      </c>
      <c r="E47" s="40">
        <v>11.615160631088452</v>
      </c>
      <c r="F47" s="40">
        <v>98.490271796051431</v>
      </c>
      <c r="G47" s="86">
        <v>26.949832906662778</v>
      </c>
    </row>
    <row r="48" spans="2:7" x14ac:dyDescent="0.2">
      <c r="B48" s="13" t="s">
        <v>146</v>
      </c>
      <c r="C48" s="40">
        <v>40.928603567767752</v>
      </c>
      <c r="D48" s="40">
        <v>52.661128256555827</v>
      </c>
      <c r="E48" s="40">
        <v>33.003418663371278</v>
      </c>
      <c r="F48" s="40">
        <v>39.327140383980797</v>
      </c>
      <c r="G48" s="86">
        <v>52.334770702013373</v>
      </c>
    </row>
    <row r="49" spans="2:7" x14ac:dyDescent="0.2">
      <c r="B49" s="13" t="s">
        <v>147</v>
      </c>
      <c r="C49" s="40">
        <v>27.309328952408951</v>
      </c>
      <c r="D49" s="40">
        <v>13.054060991501972</v>
      </c>
      <c r="E49" s="40">
        <v>10.543241722609585</v>
      </c>
      <c r="F49" s="40">
        <v>20.374312899597143</v>
      </c>
      <c r="G49" s="86">
        <v>15.833523935865935</v>
      </c>
    </row>
    <row r="50" spans="2:7" x14ac:dyDescent="0.2">
      <c r="B50" s="13" t="s">
        <v>148</v>
      </c>
      <c r="C50" s="40">
        <v>58.24382406771511</v>
      </c>
      <c r="D50" s="40">
        <v>95.897922432774081</v>
      </c>
      <c r="E50" s="40">
        <v>138.160731331107</v>
      </c>
      <c r="F50" s="40">
        <v>185.69564909797128</v>
      </c>
      <c r="G50" s="86">
        <v>70.907834109022303</v>
      </c>
    </row>
  </sheetData>
  <pageMargins left="0.7" right="0.7" top="0.75" bottom="0.75" header="0.3" footer="0.3"/>
  <pageSetup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B9A62-C96A-41D2-9F1C-D3F0B3A40C70}">
  <sheetPr>
    <tabColor theme="9" tint="0.79998168889431442"/>
  </sheetPr>
  <dimension ref="A1:E59"/>
  <sheetViews>
    <sheetView zoomScaleNormal="100" zoomScaleSheetLayoutView="94" workbookViewId="0">
      <pane ySplit="6" topLeftCell="A7" activePane="bottomLeft" state="frozen"/>
      <selection activeCell="C31" sqref="C31"/>
      <selection pane="bottomLeft" activeCell="C31" sqref="C31"/>
    </sheetView>
  </sheetViews>
  <sheetFormatPr baseColWidth="10" defaultColWidth="8.83203125" defaultRowHeight="15" x14ac:dyDescent="0.2"/>
  <cols>
    <col min="1" max="1" width="12" customWidth="1"/>
    <col min="2" max="2" width="38" customWidth="1"/>
    <col min="3" max="5" width="20.5" customWidth="1"/>
  </cols>
  <sheetData>
    <row r="1" spans="1:5" x14ac:dyDescent="0.2">
      <c r="A1" s="2" t="s">
        <v>475</v>
      </c>
    </row>
    <row r="2" spans="1:5" x14ac:dyDescent="0.2">
      <c r="A2" s="2" t="s">
        <v>277</v>
      </c>
    </row>
    <row r="3" spans="1:5" x14ac:dyDescent="0.2">
      <c r="A3" s="2" t="s">
        <v>282</v>
      </c>
    </row>
    <row r="4" spans="1:5" x14ac:dyDescent="0.2">
      <c r="A4" s="2" t="s">
        <v>5</v>
      </c>
    </row>
    <row r="5" spans="1:5" x14ac:dyDescent="0.2">
      <c r="A5" t="s">
        <v>6</v>
      </c>
    </row>
    <row r="6" spans="1:5" s="11" customFormat="1" x14ac:dyDescent="0.2"/>
    <row r="8" spans="1:5" ht="32" x14ac:dyDescent="0.2">
      <c r="B8" s="37" t="s">
        <v>476</v>
      </c>
      <c r="C8" s="26" t="s">
        <v>150</v>
      </c>
      <c r="D8" s="26" t="s">
        <v>151</v>
      </c>
      <c r="E8" s="26" t="s">
        <v>8</v>
      </c>
    </row>
    <row r="9" spans="1:5" x14ac:dyDescent="0.2">
      <c r="B9" s="15" t="s">
        <v>8</v>
      </c>
      <c r="C9" s="42">
        <f>SUM(C10:C19)</f>
        <v>1322240351.1749692</v>
      </c>
      <c r="D9" s="42">
        <f>SUM(D10:D19)</f>
        <v>1018970293.1472894</v>
      </c>
      <c r="E9" s="42">
        <f>SUM(E10:E19)</f>
        <v>2341210644.3222594</v>
      </c>
    </row>
    <row r="10" spans="1:5" x14ac:dyDescent="0.2">
      <c r="B10" s="12" t="s">
        <v>145</v>
      </c>
      <c r="C10" s="43">
        <v>92883214.361150116</v>
      </c>
      <c r="D10" s="43">
        <v>38253031.457000025</v>
      </c>
      <c r="E10" s="43">
        <v>131136245.81815013</v>
      </c>
    </row>
    <row r="11" spans="1:5" x14ac:dyDescent="0.2">
      <c r="B11" s="12" t="s">
        <v>147</v>
      </c>
      <c r="C11" s="43">
        <v>55610191.53399808</v>
      </c>
      <c r="D11" s="43">
        <v>20788430.082999986</v>
      </c>
      <c r="E11" s="43">
        <v>76398621.616998062</v>
      </c>
    </row>
    <row r="12" spans="1:5" x14ac:dyDescent="0.2">
      <c r="B12" s="12" t="s">
        <v>141</v>
      </c>
      <c r="C12" s="43">
        <v>334025994.38615024</v>
      </c>
      <c r="D12" s="43">
        <v>583961879.01550066</v>
      </c>
      <c r="E12" s="43">
        <v>917987873.40165091</v>
      </c>
    </row>
    <row r="13" spans="1:5" x14ac:dyDescent="0.2">
      <c r="B13" s="12" t="s">
        <v>146</v>
      </c>
      <c r="C13" s="43">
        <v>91550502.23543568</v>
      </c>
      <c r="D13" s="43">
        <v>79494772.17900008</v>
      </c>
      <c r="E13" s="43">
        <v>171045274.41443574</v>
      </c>
    </row>
    <row r="14" spans="1:5" x14ac:dyDescent="0.2">
      <c r="B14" s="12" t="s">
        <v>144</v>
      </c>
      <c r="C14" s="43">
        <v>411408559.94945133</v>
      </c>
      <c r="D14" s="43">
        <v>11928674.020000001</v>
      </c>
      <c r="E14" s="43">
        <v>423337233.96945131</v>
      </c>
    </row>
    <row r="15" spans="1:5" x14ac:dyDescent="0.2">
      <c r="B15" s="12" t="s">
        <v>213</v>
      </c>
      <c r="C15" s="43">
        <v>54650799.199999608</v>
      </c>
      <c r="D15" s="43">
        <v>0</v>
      </c>
      <c r="E15" s="43">
        <v>54650799.199999608</v>
      </c>
    </row>
    <row r="16" spans="1:5" x14ac:dyDescent="0.2">
      <c r="B16" s="12" t="s">
        <v>143</v>
      </c>
      <c r="C16" s="43">
        <v>60633272.815273441</v>
      </c>
      <c r="D16" s="43">
        <v>90264204.490000278</v>
      </c>
      <c r="E16" s="43">
        <v>150897477.30527371</v>
      </c>
    </row>
    <row r="17" spans="2:5" x14ac:dyDescent="0.2">
      <c r="B17" s="12" t="s">
        <v>153</v>
      </c>
      <c r="C17" s="43">
        <v>114344553.38220572</v>
      </c>
      <c r="D17" s="43">
        <v>122678460.64399973</v>
      </c>
      <c r="E17" s="43">
        <v>237023014.02620545</v>
      </c>
    </row>
    <row r="18" spans="2:5" x14ac:dyDescent="0.2">
      <c r="B18" s="12" t="s">
        <v>154</v>
      </c>
      <c r="C18" s="43">
        <v>25007026.815884151</v>
      </c>
      <c r="D18" s="43">
        <v>410.47</v>
      </c>
      <c r="E18" s="43">
        <v>25007437.285884149</v>
      </c>
    </row>
    <row r="19" spans="2:5" x14ac:dyDescent="0.2">
      <c r="B19" s="12" t="s">
        <v>18</v>
      </c>
      <c r="C19" s="43">
        <v>82126236.495420948</v>
      </c>
      <c r="D19" s="43">
        <v>71600430.78878881</v>
      </c>
      <c r="E19" s="43">
        <v>153726667.28420976</v>
      </c>
    </row>
    <row r="21" spans="2:5" x14ac:dyDescent="0.2">
      <c r="B21" s="44" t="s">
        <v>130</v>
      </c>
      <c r="C21" s="87">
        <v>239727498.49183041</v>
      </c>
      <c r="D21" s="87">
        <v>135983799.99549994</v>
      </c>
      <c r="E21" s="87">
        <v>375711298.48733032</v>
      </c>
    </row>
    <row r="23" spans="2:5" ht="32" x14ac:dyDescent="0.2">
      <c r="B23" s="37" t="s">
        <v>476</v>
      </c>
      <c r="C23" s="26" t="s">
        <v>150</v>
      </c>
      <c r="D23" s="26" t="s">
        <v>151</v>
      </c>
      <c r="E23" s="26" t="s">
        <v>8</v>
      </c>
    </row>
    <row r="24" spans="2:5" x14ac:dyDescent="0.2">
      <c r="B24" s="15" t="s">
        <v>8</v>
      </c>
      <c r="C24" s="42">
        <f>SUM(C25:C34)</f>
        <v>1082512852.6831388</v>
      </c>
      <c r="D24" s="42">
        <f>SUM(D25:D34)</f>
        <v>882986493.15178955</v>
      </c>
      <c r="E24" s="42">
        <f>SUM(E25:E34)</f>
        <v>1965499345.8349285</v>
      </c>
    </row>
    <row r="25" spans="2:5" x14ac:dyDescent="0.2">
      <c r="B25" s="12" t="s">
        <v>145</v>
      </c>
      <c r="C25" s="43">
        <v>92883214.361150116</v>
      </c>
      <c r="D25" s="43">
        <v>38253031.457000025</v>
      </c>
      <c r="E25" s="43">
        <v>131136245.81815013</v>
      </c>
    </row>
    <row r="26" spans="2:5" x14ac:dyDescent="0.2">
      <c r="B26" s="12" t="s">
        <v>147</v>
      </c>
      <c r="C26" s="43">
        <v>55610191.53399808</v>
      </c>
      <c r="D26" s="43">
        <v>20788430.082999986</v>
      </c>
      <c r="E26" s="43">
        <v>76398621.616998062</v>
      </c>
    </row>
    <row r="27" spans="2:5" x14ac:dyDescent="0.2">
      <c r="B27" s="117" t="s">
        <v>141</v>
      </c>
      <c r="C27" s="41">
        <v>94298495.894319832</v>
      </c>
      <c r="D27" s="41">
        <v>447978079.0200007</v>
      </c>
      <c r="E27" s="41">
        <f>E12-E21</f>
        <v>542276574.91432059</v>
      </c>
    </row>
    <row r="28" spans="2:5" x14ac:dyDescent="0.2">
      <c r="B28" s="12" t="s">
        <v>146</v>
      </c>
      <c r="C28" s="43">
        <v>91550502.23543568</v>
      </c>
      <c r="D28" s="43">
        <v>79494772.17900008</v>
      </c>
      <c r="E28" s="43">
        <v>171045274.41443574</v>
      </c>
    </row>
    <row r="29" spans="2:5" x14ac:dyDescent="0.2">
      <c r="B29" s="12" t="s">
        <v>144</v>
      </c>
      <c r="C29" s="43">
        <v>411408559.94945133</v>
      </c>
      <c r="D29" s="43">
        <v>11928674.020000001</v>
      </c>
      <c r="E29" s="43">
        <v>423337233.96945131</v>
      </c>
    </row>
    <row r="30" spans="2:5" x14ac:dyDescent="0.2">
      <c r="B30" s="12" t="s">
        <v>152</v>
      </c>
      <c r="C30" s="43">
        <v>54650799.199999608</v>
      </c>
      <c r="D30" s="43">
        <v>0</v>
      </c>
      <c r="E30" s="43">
        <v>54650799.199999608</v>
      </c>
    </row>
    <row r="31" spans="2:5" x14ac:dyDescent="0.2">
      <c r="B31" s="12" t="s">
        <v>143</v>
      </c>
      <c r="C31" s="43">
        <v>60633272.815273441</v>
      </c>
      <c r="D31" s="43">
        <v>90264204.490000278</v>
      </c>
      <c r="E31" s="43">
        <v>150897477.30527371</v>
      </c>
    </row>
    <row r="32" spans="2:5" x14ac:dyDescent="0.2">
      <c r="B32" s="12" t="s">
        <v>153</v>
      </c>
      <c r="C32" s="43">
        <v>114344553.38220572</v>
      </c>
      <c r="D32" s="43">
        <v>122678460.64399973</v>
      </c>
      <c r="E32" s="43">
        <v>237023014.02620545</v>
      </c>
    </row>
    <row r="33" spans="2:5" x14ac:dyDescent="0.2">
      <c r="B33" s="12" t="s">
        <v>154</v>
      </c>
      <c r="C33" s="43">
        <v>25007026.815884151</v>
      </c>
      <c r="D33" s="43">
        <v>410.47</v>
      </c>
      <c r="E33" s="43">
        <v>25007437.285884149</v>
      </c>
    </row>
    <row r="34" spans="2:5" x14ac:dyDescent="0.2">
      <c r="B34" s="12" t="s">
        <v>18</v>
      </c>
      <c r="C34" s="43">
        <v>82126236.495420948</v>
      </c>
      <c r="D34" s="43">
        <v>71600430.78878881</v>
      </c>
      <c r="E34" s="43">
        <v>153726667.28420976</v>
      </c>
    </row>
    <row r="36" spans="2:5" ht="76" customHeight="1" x14ac:dyDescent="0.2">
      <c r="B36" s="258" t="s">
        <v>243</v>
      </c>
      <c r="C36" s="258"/>
      <c r="D36" s="258"/>
      <c r="E36" s="258"/>
    </row>
    <row r="37" spans="2:5" x14ac:dyDescent="0.2">
      <c r="C37" s="28"/>
      <c r="D37" s="28"/>
      <c r="E37" s="28"/>
    </row>
    <row r="38" spans="2:5" x14ac:dyDescent="0.2">
      <c r="C38" s="28"/>
      <c r="D38" s="28"/>
      <c r="E38" s="28"/>
    </row>
    <row r="39" spans="2:5" x14ac:dyDescent="0.2">
      <c r="C39" s="28"/>
      <c r="D39" s="28"/>
      <c r="E39" s="28"/>
    </row>
    <row r="40" spans="2:5" x14ac:dyDescent="0.2">
      <c r="C40" s="28"/>
      <c r="D40" s="28"/>
      <c r="E40" s="28"/>
    </row>
    <row r="41" spans="2:5" x14ac:dyDescent="0.2">
      <c r="C41" s="28"/>
      <c r="D41" s="28"/>
      <c r="E41" s="28"/>
    </row>
    <row r="42" spans="2:5" x14ac:dyDescent="0.2">
      <c r="C42" s="28"/>
      <c r="D42" s="28"/>
      <c r="E42" s="28"/>
    </row>
    <row r="43" spans="2:5" x14ac:dyDescent="0.2">
      <c r="C43" s="28"/>
      <c r="D43" s="28"/>
      <c r="E43" s="28"/>
    </row>
    <row r="44" spans="2:5" x14ac:dyDescent="0.2">
      <c r="C44" s="28"/>
      <c r="D44" s="28"/>
      <c r="E44" s="28"/>
    </row>
    <row r="45" spans="2:5" x14ac:dyDescent="0.2">
      <c r="C45" s="28"/>
      <c r="D45" s="28"/>
      <c r="E45" s="28"/>
    </row>
    <row r="46" spans="2:5" x14ac:dyDescent="0.2">
      <c r="C46" s="28"/>
      <c r="D46" s="28"/>
      <c r="E46" s="28"/>
    </row>
    <row r="49" spans="3:5" x14ac:dyDescent="0.2">
      <c r="C49" s="29"/>
      <c r="D49" s="29"/>
      <c r="E49" s="29"/>
    </row>
    <row r="50" spans="3:5" x14ac:dyDescent="0.2">
      <c r="C50" s="29"/>
      <c r="D50" s="29"/>
      <c r="E50" s="29"/>
    </row>
    <row r="51" spans="3:5" x14ac:dyDescent="0.2">
      <c r="C51" s="29"/>
      <c r="D51" s="29"/>
      <c r="E51" s="29"/>
    </row>
    <row r="52" spans="3:5" x14ac:dyDescent="0.2">
      <c r="C52" s="29"/>
      <c r="D52" s="29"/>
      <c r="E52" s="29"/>
    </row>
    <row r="53" spans="3:5" x14ac:dyDescent="0.2">
      <c r="C53" s="29"/>
      <c r="D53" s="29"/>
      <c r="E53" s="29"/>
    </row>
    <row r="54" spans="3:5" x14ac:dyDescent="0.2">
      <c r="C54" s="29"/>
      <c r="D54" s="29"/>
      <c r="E54" s="29"/>
    </row>
    <row r="55" spans="3:5" x14ac:dyDescent="0.2">
      <c r="C55" s="29"/>
      <c r="D55" s="29"/>
      <c r="E55" s="29"/>
    </row>
    <row r="56" spans="3:5" x14ac:dyDescent="0.2">
      <c r="C56" s="29"/>
      <c r="D56" s="29"/>
      <c r="E56" s="29"/>
    </row>
    <row r="57" spans="3:5" x14ac:dyDescent="0.2">
      <c r="C57" s="29"/>
      <c r="D57" s="29"/>
      <c r="E57" s="29"/>
    </row>
    <row r="58" spans="3:5" x14ac:dyDescent="0.2">
      <c r="C58" s="29"/>
      <c r="D58" s="29"/>
      <c r="E58" s="29"/>
    </row>
    <row r="59" spans="3:5" x14ac:dyDescent="0.2">
      <c r="C59" s="29"/>
      <c r="D59" s="29"/>
      <c r="E59" s="29"/>
    </row>
  </sheetData>
  <mergeCells count="1">
    <mergeCell ref="B36:E36"/>
  </mergeCells>
  <pageMargins left="0.7" right="0.7" top="0.75" bottom="0.75" header="0.3" footer="0.3"/>
  <pageSetup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1B954-345A-4D18-8248-46A81ED9F14A}">
  <sheetPr>
    <tabColor theme="7" tint="0.79998168889431442"/>
  </sheetPr>
  <dimension ref="A1:D21"/>
  <sheetViews>
    <sheetView zoomScaleNormal="100" zoomScaleSheetLayoutView="94" workbookViewId="0">
      <pane ySplit="6" topLeftCell="A7" activePane="bottomLeft" state="frozen"/>
      <selection activeCell="C31" sqref="C31"/>
      <selection pane="bottomLeft" activeCell="C31" sqref="C31"/>
    </sheetView>
  </sheetViews>
  <sheetFormatPr baseColWidth="10" defaultColWidth="8.83203125" defaultRowHeight="15" x14ac:dyDescent="0.2"/>
  <cols>
    <col min="1" max="1" width="12" customWidth="1"/>
    <col min="2" max="2" width="11.5" customWidth="1"/>
    <col min="3" max="3" width="17.1640625" customWidth="1"/>
    <col min="4" max="4" width="21.1640625" customWidth="1"/>
    <col min="5" max="5" width="10" customWidth="1"/>
  </cols>
  <sheetData>
    <row r="1" spans="1:4" x14ac:dyDescent="0.2">
      <c r="A1" s="2" t="s">
        <v>140</v>
      </c>
    </row>
    <row r="2" spans="1:4" x14ac:dyDescent="0.2">
      <c r="A2" s="2" t="s">
        <v>498</v>
      </c>
    </row>
    <row r="3" spans="1:4" x14ac:dyDescent="0.2">
      <c r="A3" s="2" t="s">
        <v>499</v>
      </c>
    </row>
    <row r="4" spans="1:4" x14ac:dyDescent="0.2">
      <c r="A4" s="2" t="s">
        <v>5</v>
      </c>
    </row>
    <row r="5" spans="1:4" x14ac:dyDescent="0.2">
      <c r="A5" t="s">
        <v>500</v>
      </c>
    </row>
    <row r="6" spans="1:4" s="11" customFormat="1" x14ac:dyDescent="0.2"/>
    <row r="9" spans="1:4" x14ac:dyDescent="0.2">
      <c r="B9" s="234" t="s">
        <v>503</v>
      </c>
      <c r="C9" s="234"/>
      <c r="D9" s="234"/>
    </row>
    <row r="10" spans="1:4" x14ac:dyDescent="0.2">
      <c r="B10" s="15" t="s">
        <v>161</v>
      </c>
      <c r="C10" s="152" t="s">
        <v>501</v>
      </c>
      <c r="D10" s="152" t="s">
        <v>502</v>
      </c>
    </row>
    <row r="11" spans="1:4" x14ac:dyDescent="0.2">
      <c r="B11" s="12">
        <v>2014</v>
      </c>
      <c r="C11" s="224">
        <v>0.193</v>
      </c>
      <c r="D11" s="224">
        <v>8.8999999999999996E-2</v>
      </c>
    </row>
    <row r="12" spans="1:4" x14ac:dyDescent="0.2">
      <c r="B12" s="12">
        <v>2015</v>
      </c>
      <c r="C12" s="224">
        <v>0.16400000000000001</v>
      </c>
      <c r="D12" s="224">
        <v>9.0999999999999998E-2</v>
      </c>
    </row>
    <row r="13" spans="1:4" x14ac:dyDescent="0.2">
      <c r="B13" s="12">
        <v>2016</v>
      </c>
      <c r="C13" s="224">
        <v>0.122</v>
      </c>
      <c r="D13" s="224">
        <v>0.15</v>
      </c>
    </row>
    <row r="14" spans="1:4" x14ac:dyDescent="0.2">
      <c r="B14" s="12">
        <v>2017</v>
      </c>
      <c r="C14" s="224">
        <v>0.127</v>
      </c>
      <c r="D14" s="224">
        <v>0.15</v>
      </c>
    </row>
    <row r="15" spans="1:4" x14ac:dyDescent="0.2">
      <c r="B15" s="12">
        <v>2018</v>
      </c>
      <c r="C15" s="224">
        <v>0.11899999999999999</v>
      </c>
      <c r="D15" s="224">
        <v>0.16700000000000001</v>
      </c>
    </row>
    <row r="16" spans="1:4" x14ac:dyDescent="0.2">
      <c r="B16" s="12">
        <v>2019</v>
      </c>
      <c r="C16" s="224">
        <v>0.11700000000000001</v>
      </c>
      <c r="D16" s="224">
        <v>0.161</v>
      </c>
    </row>
    <row r="17" spans="2:4" x14ac:dyDescent="0.2">
      <c r="B17" s="33" t="s">
        <v>504</v>
      </c>
      <c r="C17" s="225" t="s">
        <v>505</v>
      </c>
      <c r="D17" s="225" t="s">
        <v>505</v>
      </c>
    </row>
    <row r="18" spans="2:4" x14ac:dyDescent="0.2">
      <c r="B18" s="12">
        <v>2021</v>
      </c>
      <c r="C18" s="224">
        <v>0.107</v>
      </c>
      <c r="D18" s="224">
        <v>0.17100000000000001</v>
      </c>
    </row>
    <row r="19" spans="2:4" x14ac:dyDescent="0.2">
      <c r="B19" s="12">
        <v>2022</v>
      </c>
      <c r="C19" s="224">
        <v>0.114</v>
      </c>
      <c r="D19" s="224">
        <v>0.186</v>
      </c>
    </row>
    <row r="21" spans="2:4" x14ac:dyDescent="0.2">
      <c r="B21" s="63" t="s">
        <v>506</v>
      </c>
    </row>
  </sheetData>
  <mergeCells count="1">
    <mergeCell ref="B9:D9"/>
  </mergeCells>
  <pageMargins left="0.7" right="0.7" top="0.75" bottom="0.75" header="0.3" footer="0.3"/>
  <pageSetup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57E09-C9D5-4A9E-B29E-373021EB1F4C}">
  <sheetPr>
    <tabColor theme="7" tint="0.79998168889431442"/>
  </sheetPr>
  <dimension ref="A1:D128"/>
  <sheetViews>
    <sheetView zoomScaleNormal="100" zoomScaleSheetLayoutView="94" workbookViewId="0">
      <pane ySplit="7" topLeftCell="A8" activePane="bottomLeft" state="frozen"/>
      <selection activeCell="C31" sqref="C31"/>
      <selection pane="bottomLeft" activeCell="C31" sqref="C31"/>
    </sheetView>
  </sheetViews>
  <sheetFormatPr baseColWidth="10" defaultColWidth="8.83203125" defaultRowHeight="15" x14ac:dyDescent="0.2"/>
  <cols>
    <col min="1" max="1" width="12" customWidth="1"/>
    <col min="2" max="2" width="11.5" customWidth="1"/>
    <col min="3" max="3" width="17.1640625" customWidth="1"/>
    <col min="4" max="4" width="21.1640625" customWidth="1"/>
    <col min="5" max="5" width="10" customWidth="1"/>
  </cols>
  <sheetData>
    <row r="1" spans="1:4" x14ac:dyDescent="0.2">
      <c r="A1" s="2" t="s">
        <v>149</v>
      </c>
    </row>
    <row r="2" spans="1:4" x14ac:dyDescent="0.2">
      <c r="A2" s="2" t="s">
        <v>238</v>
      </c>
    </row>
    <row r="3" spans="1:4" x14ac:dyDescent="0.2">
      <c r="A3" s="2" t="s">
        <v>543</v>
      </c>
    </row>
    <row r="4" spans="1:4" x14ac:dyDescent="0.2">
      <c r="A4" s="2" t="s">
        <v>5</v>
      </c>
    </row>
    <row r="5" spans="1:4" x14ac:dyDescent="0.2">
      <c r="A5" t="s">
        <v>6</v>
      </c>
    </row>
    <row r="6" spans="1:4" x14ac:dyDescent="0.2">
      <c r="A6" t="s">
        <v>257</v>
      </c>
    </row>
    <row r="7" spans="1:4" s="11" customFormat="1" x14ac:dyDescent="0.2"/>
    <row r="10" spans="1:4" x14ac:dyDescent="0.2">
      <c r="B10" s="234" t="s">
        <v>507</v>
      </c>
      <c r="C10" s="234"/>
      <c r="D10" s="234"/>
    </row>
    <row r="11" spans="1:4" x14ac:dyDescent="0.2">
      <c r="B11" s="15" t="s">
        <v>156</v>
      </c>
      <c r="C11" s="152" t="s">
        <v>139</v>
      </c>
      <c r="D11" s="152" t="s">
        <v>157</v>
      </c>
    </row>
    <row r="12" spans="1:4" x14ac:dyDescent="0.2">
      <c r="B12" s="12" t="s">
        <v>8</v>
      </c>
      <c r="C12" s="20">
        <f>SUM(C13:C14)</f>
        <v>109705</v>
      </c>
      <c r="D12" s="107">
        <f>D13+D14</f>
        <v>1</v>
      </c>
    </row>
    <row r="13" spans="1:4" x14ac:dyDescent="0.2">
      <c r="B13" s="12" t="s">
        <v>23</v>
      </c>
      <c r="C13" s="5">
        <v>53195</v>
      </c>
      <c r="D13" s="17">
        <f>C13/C12</f>
        <v>0.48489129939382891</v>
      </c>
    </row>
    <row r="14" spans="1:4" x14ac:dyDescent="0.2">
      <c r="B14" s="12" t="s">
        <v>21</v>
      </c>
      <c r="C14" s="5">
        <v>56510</v>
      </c>
      <c r="D14" s="17">
        <f>C14/C12</f>
        <v>0.51510870060617109</v>
      </c>
    </row>
    <row r="16" spans="1:4" x14ac:dyDescent="0.2">
      <c r="B16" s="15" t="s">
        <v>158</v>
      </c>
      <c r="C16" s="152" t="s">
        <v>139</v>
      </c>
      <c r="D16" s="152" t="s">
        <v>157</v>
      </c>
    </row>
    <row r="17" spans="2:4" x14ac:dyDescent="0.2">
      <c r="B17" s="12" t="s">
        <v>215</v>
      </c>
      <c r="C17" s="20">
        <f>SUM(C18:C20)</f>
        <v>98050</v>
      </c>
      <c r="D17" s="18">
        <f>SUM(D18:D20)</f>
        <v>1</v>
      </c>
    </row>
    <row r="18" spans="2:4" x14ac:dyDescent="0.2">
      <c r="B18" s="12" t="s">
        <v>16</v>
      </c>
      <c r="C18" s="5">
        <v>78788</v>
      </c>
      <c r="D18" s="17">
        <f>C18/$C$17</f>
        <v>0.80354920958694542</v>
      </c>
    </row>
    <row r="19" spans="2:4" x14ac:dyDescent="0.2">
      <c r="B19" s="12" t="s">
        <v>159</v>
      </c>
      <c r="C19" s="5">
        <v>17500</v>
      </c>
      <c r="D19" s="17">
        <f>C19/$C$17</f>
        <v>0.17848036715961244</v>
      </c>
    </row>
    <row r="20" spans="2:4" x14ac:dyDescent="0.2">
      <c r="B20" s="12" t="s">
        <v>18</v>
      </c>
      <c r="C20" s="5">
        <v>1762</v>
      </c>
      <c r="D20" s="17">
        <f>C20/$C$17</f>
        <v>1.7970423253442121E-2</v>
      </c>
    </row>
    <row r="21" spans="2:4" x14ac:dyDescent="0.2">
      <c r="B21" s="63" t="s">
        <v>509</v>
      </c>
      <c r="C21" s="227"/>
      <c r="D21" s="226"/>
    </row>
    <row r="23" spans="2:4" x14ac:dyDescent="0.2">
      <c r="B23" s="15" t="s">
        <v>160</v>
      </c>
      <c r="C23" s="152" t="s">
        <v>139</v>
      </c>
      <c r="D23" s="152" t="s">
        <v>157</v>
      </c>
    </row>
    <row r="24" spans="2:4" x14ac:dyDescent="0.2">
      <c r="B24" s="12" t="s">
        <v>8</v>
      </c>
      <c r="C24" s="20">
        <f>SUM(C25:C29)</f>
        <v>110144.02233287225</v>
      </c>
      <c r="D24" s="107">
        <f>SUM(D25:D29)</f>
        <v>1.0040018443359213</v>
      </c>
    </row>
    <row r="25" spans="2:4" x14ac:dyDescent="0.2">
      <c r="B25" s="12" t="s">
        <v>22</v>
      </c>
      <c r="C25" s="5">
        <v>21897.783431816926</v>
      </c>
      <c r="D25" s="17">
        <v>0.19960606564711658</v>
      </c>
    </row>
    <row r="26" spans="2:4" x14ac:dyDescent="0.2">
      <c r="B26" s="12" t="s">
        <v>24</v>
      </c>
      <c r="C26" s="5">
        <v>20843.95</v>
      </c>
      <c r="D26" s="17">
        <v>0.19</v>
      </c>
    </row>
    <row r="27" spans="2:4" x14ac:dyDescent="0.2">
      <c r="B27" s="12" t="s">
        <v>25</v>
      </c>
      <c r="C27" s="5">
        <v>26811.438901055331</v>
      </c>
      <c r="D27" s="17">
        <v>0.2443957786888048</v>
      </c>
    </row>
    <row r="28" spans="2:4" x14ac:dyDescent="0.2">
      <c r="B28" s="12" t="s">
        <v>27</v>
      </c>
      <c r="C28" s="5">
        <v>39493.799999999996</v>
      </c>
      <c r="D28" s="17">
        <v>0.36</v>
      </c>
    </row>
    <row r="29" spans="2:4" x14ac:dyDescent="0.2">
      <c r="B29" s="12" t="s">
        <v>28</v>
      </c>
      <c r="C29" s="5">
        <v>1097.05</v>
      </c>
      <c r="D29" s="17">
        <v>0.01</v>
      </c>
    </row>
    <row r="31" spans="2:4" x14ac:dyDescent="0.2">
      <c r="B31" s="234" t="s">
        <v>508</v>
      </c>
      <c r="C31" s="234"/>
      <c r="D31" s="234"/>
    </row>
    <row r="32" spans="2:4" x14ac:dyDescent="0.2">
      <c r="B32" s="150" t="s">
        <v>161</v>
      </c>
      <c r="C32" s="152" t="s">
        <v>162</v>
      </c>
      <c r="D32" s="152" t="s">
        <v>96</v>
      </c>
    </row>
    <row r="33" spans="2:4" x14ac:dyDescent="0.2">
      <c r="B33" s="259">
        <v>2016</v>
      </c>
      <c r="C33" s="13" t="s">
        <v>163</v>
      </c>
      <c r="D33" s="5">
        <v>24955</v>
      </c>
    </row>
    <row r="34" spans="2:4" x14ac:dyDescent="0.2">
      <c r="B34" s="259"/>
      <c r="C34" s="13" t="s">
        <v>164</v>
      </c>
      <c r="D34" s="5">
        <v>27352</v>
      </c>
    </row>
    <row r="35" spans="2:4" x14ac:dyDescent="0.2">
      <c r="B35" s="259"/>
      <c r="C35" s="13" t="s">
        <v>165</v>
      </c>
      <c r="D35" s="5">
        <v>36320</v>
      </c>
    </row>
    <row r="36" spans="2:4" x14ac:dyDescent="0.2">
      <c r="B36" s="259"/>
      <c r="C36" s="13" t="s">
        <v>166</v>
      </c>
      <c r="D36" s="5">
        <v>42166</v>
      </c>
    </row>
    <row r="37" spans="2:4" x14ac:dyDescent="0.2">
      <c r="B37" s="259"/>
      <c r="C37" s="13" t="s">
        <v>167</v>
      </c>
      <c r="D37" s="5">
        <v>45799</v>
      </c>
    </row>
    <row r="38" spans="2:4" x14ac:dyDescent="0.2">
      <c r="B38" s="259"/>
      <c r="C38" s="13" t="s">
        <v>168</v>
      </c>
      <c r="D38" s="5">
        <v>48529</v>
      </c>
    </row>
    <row r="39" spans="2:4" x14ac:dyDescent="0.2">
      <c r="B39" s="259"/>
      <c r="C39" s="13" t="s">
        <v>169</v>
      </c>
      <c r="D39" s="5">
        <v>47399</v>
      </c>
    </row>
    <row r="40" spans="2:4" x14ac:dyDescent="0.2">
      <c r="B40" s="259"/>
      <c r="C40" s="13" t="s">
        <v>170</v>
      </c>
      <c r="D40" s="5">
        <v>50211</v>
      </c>
    </row>
    <row r="41" spans="2:4" x14ac:dyDescent="0.2">
      <c r="B41" s="259"/>
      <c r="C41" s="13" t="s">
        <v>171</v>
      </c>
      <c r="D41" s="5">
        <v>52817</v>
      </c>
    </row>
    <row r="42" spans="2:4" x14ac:dyDescent="0.2">
      <c r="B42" s="259"/>
      <c r="C42" s="13" t="s">
        <v>172</v>
      </c>
      <c r="D42" s="5">
        <v>55681</v>
      </c>
    </row>
    <row r="43" spans="2:4" x14ac:dyDescent="0.2">
      <c r="B43" s="259"/>
      <c r="C43" s="13" t="s">
        <v>173</v>
      </c>
      <c r="D43" s="5">
        <v>57371</v>
      </c>
    </row>
    <row r="44" spans="2:4" x14ac:dyDescent="0.2">
      <c r="B44" s="259"/>
      <c r="C44" s="13" t="s">
        <v>174</v>
      </c>
      <c r="D44" s="5">
        <v>59501</v>
      </c>
    </row>
    <row r="45" spans="2:4" x14ac:dyDescent="0.2">
      <c r="B45" s="259">
        <v>2017</v>
      </c>
      <c r="C45" s="13" t="s">
        <v>163</v>
      </c>
      <c r="D45" s="5">
        <v>67515</v>
      </c>
    </row>
    <row r="46" spans="2:4" x14ac:dyDescent="0.2">
      <c r="B46" s="259"/>
      <c r="C46" s="13" t="s">
        <v>164</v>
      </c>
      <c r="D46" s="5">
        <v>71002</v>
      </c>
    </row>
    <row r="47" spans="2:4" x14ac:dyDescent="0.2">
      <c r="B47" s="259"/>
      <c r="C47" s="13" t="s">
        <v>165</v>
      </c>
      <c r="D47" s="5">
        <v>73657</v>
      </c>
    </row>
    <row r="48" spans="2:4" x14ac:dyDescent="0.2">
      <c r="B48" s="259"/>
      <c r="C48" s="13" t="s">
        <v>166</v>
      </c>
      <c r="D48" s="5">
        <v>76394</v>
      </c>
    </row>
    <row r="49" spans="2:4" x14ac:dyDescent="0.2">
      <c r="B49" s="259"/>
      <c r="C49" s="13" t="s">
        <v>167</v>
      </c>
      <c r="D49" s="5">
        <v>77154</v>
      </c>
    </row>
    <row r="50" spans="2:4" x14ac:dyDescent="0.2">
      <c r="B50" s="259"/>
      <c r="C50" s="13" t="s">
        <v>168</v>
      </c>
      <c r="D50" s="5">
        <v>78841</v>
      </c>
    </row>
    <row r="51" spans="2:4" x14ac:dyDescent="0.2">
      <c r="B51" s="259"/>
      <c r="C51" s="13" t="s">
        <v>169</v>
      </c>
      <c r="D51" s="5">
        <v>80215</v>
      </c>
    </row>
    <row r="52" spans="2:4" x14ac:dyDescent="0.2">
      <c r="B52" s="259"/>
      <c r="C52" s="13" t="s">
        <v>170</v>
      </c>
      <c r="D52" s="5">
        <v>80806</v>
      </c>
    </row>
    <row r="53" spans="2:4" x14ac:dyDescent="0.2">
      <c r="B53" s="259"/>
      <c r="C53" s="13" t="s">
        <v>171</v>
      </c>
      <c r="D53" s="5">
        <v>83373</v>
      </c>
    </row>
    <row r="54" spans="2:4" x14ac:dyDescent="0.2">
      <c r="B54" s="259"/>
      <c r="C54" s="13" t="s">
        <v>172</v>
      </c>
      <c r="D54" s="5">
        <v>85042</v>
      </c>
    </row>
    <row r="55" spans="2:4" x14ac:dyDescent="0.2">
      <c r="B55" s="259"/>
      <c r="C55" s="13" t="s">
        <v>173</v>
      </c>
      <c r="D55" s="5">
        <v>85996</v>
      </c>
    </row>
    <row r="56" spans="2:4" x14ac:dyDescent="0.2">
      <c r="B56" s="259"/>
      <c r="C56" s="13" t="s">
        <v>174</v>
      </c>
      <c r="D56" s="5">
        <v>89605</v>
      </c>
    </row>
    <row r="57" spans="2:4" x14ac:dyDescent="0.2">
      <c r="B57" s="259">
        <v>2018</v>
      </c>
      <c r="C57" s="13" t="s">
        <v>163</v>
      </c>
      <c r="D57" s="5">
        <v>90825</v>
      </c>
    </row>
    <row r="58" spans="2:4" x14ac:dyDescent="0.2">
      <c r="B58" s="259"/>
      <c r="C58" s="13" t="s">
        <v>164</v>
      </c>
      <c r="D58" s="5">
        <v>93632</v>
      </c>
    </row>
    <row r="59" spans="2:4" x14ac:dyDescent="0.2">
      <c r="B59" s="259"/>
      <c r="C59" s="13" t="s">
        <v>165</v>
      </c>
      <c r="D59" s="5">
        <v>93950</v>
      </c>
    </row>
    <row r="60" spans="2:4" x14ac:dyDescent="0.2">
      <c r="B60" s="259"/>
      <c r="C60" s="13" t="s">
        <v>166</v>
      </c>
      <c r="D60" s="5">
        <v>95211</v>
      </c>
    </row>
    <row r="61" spans="2:4" x14ac:dyDescent="0.2">
      <c r="B61" s="259"/>
      <c r="C61" s="13" t="s">
        <v>167</v>
      </c>
      <c r="D61" s="5">
        <v>96136</v>
      </c>
    </row>
    <row r="62" spans="2:4" x14ac:dyDescent="0.2">
      <c r="B62" s="259"/>
      <c r="C62" s="13" t="s">
        <v>168</v>
      </c>
      <c r="D62" s="5">
        <v>96235</v>
      </c>
    </row>
    <row r="63" spans="2:4" x14ac:dyDescent="0.2">
      <c r="B63" s="259"/>
      <c r="C63" s="13" t="s">
        <v>169</v>
      </c>
      <c r="D63" s="5">
        <v>96209</v>
      </c>
    </row>
    <row r="64" spans="2:4" x14ac:dyDescent="0.2">
      <c r="B64" s="259"/>
      <c r="C64" s="13" t="s">
        <v>170</v>
      </c>
      <c r="D64" s="5">
        <v>96656</v>
      </c>
    </row>
    <row r="65" spans="2:4" x14ac:dyDescent="0.2">
      <c r="B65" s="259"/>
      <c r="C65" s="13" t="s">
        <v>171</v>
      </c>
      <c r="D65" s="5">
        <v>96108</v>
      </c>
    </row>
    <row r="66" spans="2:4" x14ac:dyDescent="0.2">
      <c r="B66" s="259"/>
      <c r="C66" s="13" t="s">
        <v>172</v>
      </c>
      <c r="D66" s="5">
        <v>95417</v>
      </c>
    </row>
    <row r="67" spans="2:4" x14ac:dyDescent="0.2">
      <c r="B67" s="259"/>
      <c r="C67" s="13" t="s">
        <v>173</v>
      </c>
      <c r="D67" s="5">
        <v>94594</v>
      </c>
    </row>
    <row r="68" spans="2:4" x14ac:dyDescent="0.2">
      <c r="B68" s="259"/>
      <c r="C68" s="13" t="s">
        <v>174</v>
      </c>
      <c r="D68" s="5">
        <v>94967</v>
      </c>
    </row>
    <row r="69" spans="2:4" x14ac:dyDescent="0.2">
      <c r="B69" s="259">
        <v>2019</v>
      </c>
      <c r="C69" s="13" t="s">
        <v>163</v>
      </c>
      <c r="D69" s="5">
        <v>95973</v>
      </c>
    </row>
    <row r="70" spans="2:4" x14ac:dyDescent="0.2">
      <c r="B70" s="259"/>
      <c r="C70" s="13" t="s">
        <v>164</v>
      </c>
      <c r="D70" s="5">
        <v>96182</v>
      </c>
    </row>
    <row r="71" spans="2:4" x14ac:dyDescent="0.2">
      <c r="B71" s="259"/>
      <c r="C71" s="13" t="s">
        <v>165</v>
      </c>
      <c r="D71" s="5">
        <v>95715</v>
      </c>
    </row>
    <row r="72" spans="2:4" x14ac:dyDescent="0.2">
      <c r="B72" s="259"/>
      <c r="C72" s="66" t="s">
        <v>166</v>
      </c>
      <c r="D72" s="5">
        <v>95246</v>
      </c>
    </row>
    <row r="73" spans="2:4" x14ac:dyDescent="0.2">
      <c r="B73" s="259"/>
      <c r="C73" s="66" t="s">
        <v>167</v>
      </c>
      <c r="D73" s="5">
        <v>94322</v>
      </c>
    </row>
    <row r="74" spans="2:4" x14ac:dyDescent="0.2">
      <c r="B74" s="259"/>
      <c r="C74" s="66" t="s">
        <v>168</v>
      </c>
      <c r="D74" s="5">
        <v>92548</v>
      </c>
    </row>
    <row r="75" spans="2:4" x14ac:dyDescent="0.2">
      <c r="B75" s="259"/>
      <c r="C75" s="66" t="s">
        <v>169</v>
      </c>
      <c r="D75" s="5">
        <v>89779</v>
      </c>
    </row>
    <row r="76" spans="2:4" x14ac:dyDescent="0.2">
      <c r="B76" s="259"/>
      <c r="C76" s="66" t="s">
        <v>170</v>
      </c>
      <c r="D76" s="5">
        <v>89313</v>
      </c>
    </row>
    <row r="77" spans="2:4" x14ac:dyDescent="0.2">
      <c r="B77" s="259"/>
      <c r="C77" s="66" t="s">
        <v>171</v>
      </c>
      <c r="D77" s="5">
        <v>88641</v>
      </c>
    </row>
    <row r="78" spans="2:4" x14ac:dyDescent="0.2">
      <c r="B78" s="259"/>
      <c r="C78" s="66" t="s">
        <v>172</v>
      </c>
      <c r="D78" s="5">
        <v>87698</v>
      </c>
    </row>
    <row r="79" spans="2:4" x14ac:dyDescent="0.2">
      <c r="B79" s="259"/>
      <c r="C79" s="66" t="s">
        <v>173</v>
      </c>
      <c r="D79" s="5">
        <v>85935</v>
      </c>
    </row>
    <row r="80" spans="2:4" x14ac:dyDescent="0.2">
      <c r="B80" s="259"/>
      <c r="C80" s="66" t="s">
        <v>174</v>
      </c>
      <c r="D80" s="5">
        <v>84845</v>
      </c>
    </row>
    <row r="81" spans="2:4" x14ac:dyDescent="0.2">
      <c r="B81" s="259">
        <v>2020</v>
      </c>
      <c r="C81" s="66" t="s">
        <v>163</v>
      </c>
      <c r="D81" s="5">
        <v>84525</v>
      </c>
    </row>
    <row r="82" spans="2:4" x14ac:dyDescent="0.2">
      <c r="B82" s="259"/>
      <c r="C82" s="66" t="s">
        <v>164</v>
      </c>
      <c r="D82" s="5">
        <v>81864</v>
      </c>
    </row>
    <row r="83" spans="2:4" x14ac:dyDescent="0.2">
      <c r="B83" s="259"/>
      <c r="C83" s="66" t="s">
        <v>165</v>
      </c>
      <c r="D83" s="5">
        <v>81451</v>
      </c>
    </row>
    <row r="84" spans="2:4" x14ac:dyDescent="0.2">
      <c r="B84" s="259"/>
      <c r="C84" s="66" t="s">
        <v>166</v>
      </c>
      <c r="D84" s="5">
        <v>80466</v>
      </c>
    </row>
    <row r="85" spans="2:4" x14ac:dyDescent="0.2">
      <c r="B85" s="259"/>
      <c r="C85" s="66" t="s">
        <v>167</v>
      </c>
      <c r="D85" s="5">
        <v>82174</v>
      </c>
    </row>
    <row r="86" spans="2:4" x14ac:dyDescent="0.2">
      <c r="B86" s="259"/>
      <c r="C86" s="66" t="s">
        <v>168</v>
      </c>
      <c r="D86" s="5">
        <v>83476</v>
      </c>
    </row>
    <row r="87" spans="2:4" x14ac:dyDescent="0.2">
      <c r="B87" s="259"/>
      <c r="C87" s="66" t="s">
        <v>169</v>
      </c>
      <c r="D87" s="5">
        <v>84894</v>
      </c>
    </row>
    <row r="88" spans="2:4" x14ac:dyDescent="0.2">
      <c r="B88" s="259"/>
      <c r="C88" s="66" t="s">
        <v>170</v>
      </c>
      <c r="D88" s="5">
        <v>86533</v>
      </c>
    </row>
    <row r="89" spans="2:4" x14ac:dyDescent="0.2">
      <c r="B89" s="259"/>
      <c r="C89" s="66" t="s">
        <v>171</v>
      </c>
      <c r="D89" s="5">
        <v>87991</v>
      </c>
    </row>
    <row r="90" spans="2:4" x14ac:dyDescent="0.2">
      <c r="B90" s="259"/>
      <c r="C90" s="66" t="s">
        <v>172</v>
      </c>
      <c r="D90" s="5">
        <v>89299</v>
      </c>
    </row>
    <row r="91" spans="2:4" x14ac:dyDescent="0.2">
      <c r="B91" s="259"/>
      <c r="C91" s="66" t="s">
        <v>173</v>
      </c>
      <c r="D91" s="5">
        <v>90627</v>
      </c>
    </row>
    <row r="92" spans="2:4" x14ac:dyDescent="0.2">
      <c r="B92" s="259"/>
      <c r="C92" s="66" t="s">
        <v>174</v>
      </c>
      <c r="D92" s="5">
        <v>92704</v>
      </c>
    </row>
    <row r="93" spans="2:4" x14ac:dyDescent="0.2">
      <c r="B93" s="259">
        <v>2021</v>
      </c>
      <c r="C93" s="66" t="s">
        <v>163</v>
      </c>
      <c r="D93" s="5">
        <v>95714</v>
      </c>
    </row>
    <row r="94" spans="2:4" x14ac:dyDescent="0.2">
      <c r="B94" s="259"/>
      <c r="C94" s="66" t="s">
        <v>164</v>
      </c>
      <c r="D94" s="5">
        <v>96800</v>
      </c>
    </row>
    <row r="95" spans="2:4" x14ac:dyDescent="0.2">
      <c r="B95" s="259"/>
      <c r="C95" s="66" t="s">
        <v>165</v>
      </c>
      <c r="D95" s="5">
        <v>97907</v>
      </c>
    </row>
    <row r="96" spans="2:4" x14ac:dyDescent="0.2">
      <c r="B96" s="259"/>
      <c r="C96" s="66" t="s">
        <v>166</v>
      </c>
      <c r="D96" s="5">
        <v>98767</v>
      </c>
    </row>
    <row r="97" spans="2:4" x14ac:dyDescent="0.2">
      <c r="B97" s="259"/>
      <c r="C97" s="66" t="s">
        <v>167</v>
      </c>
      <c r="D97" s="5">
        <v>99899</v>
      </c>
    </row>
    <row r="98" spans="2:4" x14ac:dyDescent="0.2">
      <c r="B98" s="259"/>
      <c r="C98" s="66" t="s">
        <v>168</v>
      </c>
      <c r="D98" s="5">
        <v>100618</v>
      </c>
    </row>
    <row r="99" spans="2:4" x14ac:dyDescent="0.2">
      <c r="B99" s="259"/>
      <c r="C99" s="66" t="s">
        <v>169</v>
      </c>
      <c r="D99" s="5">
        <v>101484</v>
      </c>
    </row>
    <row r="100" spans="2:4" x14ac:dyDescent="0.2">
      <c r="B100" s="259"/>
      <c r="C100" s="66" t="s">
        <v>170</v>
      </c>
      <c r="D100" s="67">
        <v>102163</v>
      </c>
    </row>
    <row r="101" spans="2:4" x14ac:dyDescent="0.2">
      <c r="B101" s="259"/>
      <c r="C101" s="66" t="s">
        <v>171</v>
      </c>
      <c r="D101" s="67">
        <v>102877</v>
      </c>
    </row>
    <row r="102" spans="2:4" x14ac:dyDescent="0.2">
      <c r="B102" s="259"/>
      <c r="C102" s="66" t="s">
        <v>172</v>
      </c>
      <c r="D102" s="67">
        <v>103400</v>
      </c>
    </row>
    <row r="103" spans="2:4" x14ac:dyDescent="0.2">
      <c r="B103" s="259"/>
      <c r="C103" s="66" t="s">
        <v>173</v>
      </c>
      <c r="D103" s="67">
        <v>103949</v>
      </c>
    </row>
    <row r="104" spans="2:4" x14ac:dyDescent="0.2">
      <c r="B104" s="259"/>
      <c r="C104" s="66" t="s">
        <v>174</v>
      </c>
      <c r="D104" s="67">
        <v>112827</v>
      </c>
    </row>
    <row r="105" spans="2:4" x14ac:dyDescent="0.2">
      <c r="B105" s="259">
        <v>2022</v>
      </c>
      <c r="C105" s="66" t="s">
        <v>163</v>
      </c>
      <c r="D105" s="67">
        <v>113850</v>
      </c>
    </row>
    <row r="106" spans="2:4" x14ac:dyDescent="0.2">
      <c r="B106" s="259"/>
      <c r="C106" s="66" t="s">
        <v>164</v>
      </c>
      <c r="D106" s="67">
        <v>114206</v>
      </c>
    </row>
    <row r="107" spans="2:4" x14ac:dyDescent="0.2">
      <c r="B107" s="259"/>
      <c r="C107" s="66" t="s">
        <v>165</v>
      </c>
      <c r="D107" s="67">
        <v>114873</v>
      </c>
    </row>
    <row r="108" spans="2:4" x14ac:dyDescent="0.2">
      <c r="B108" s="259"/>
      <c r="C108" s="66" t="s">
        <v>166</v>
      </c>
      <c r="D108" s="67">
        <v>115550</v>
      </c>
    </row>
    <row r="109" spans="2:4" x14ac:dyDescent="0.2">
      <c r="B109" s="259"/>
      <c r="C109" s="66" t="s">
        <v>167</v>
      </c>
      <c r="D109" s="5">
        <v>116078</v>
      </c>
    </row>
    <row r="110" spans="2:4" x14ac:dyDescent="0.2">
      <c r="B110" s="259"/>
      <c r="C110" s="66" t="s">
        <v>168</v>
      </c>
      <c r="D110" s="5">
        <v>116677</v>
      </c>
    </row>
    <row r="111" spans="2:4" x14ac:dyDescent="0.2">
      <c r="B111" s="259"/>
      <c r="C111" s="66" t="s">
        <v>169</v>
      </c>
      <c r="D111" s="5">
        <v>117144</v>
      </c>
    </row>
    <row r="112" spans="2:4" x14ac:dyDescent="0.2">
      <c r="B112" s="259"/>
      <c r="C112" s="66" t="s">
        <v>170</v>
      </c>
      <c r="D112" s="5">
        <v>117797</v>
      </c>
    </row>
    <row r="113" spans="2:4" x14ac:dyDescent="0.2">
      <c r="B113" s="259"/>
      <c r="C113" s="66" t="s">
        <v>171</v>
      </c>
      <c r="D113" s="5">
        <v>118238</v>
      </c>
    </row>
    <row r="114" spans="2:4" x14ac:dyDescent="0.2">
      <c r="B114" s="259"/>
      <c r="C114" s="66" t="s">
        <v>172</v>
      </c>
      <c r="D114" s="5">
        <v>118824</v>
      </c>
    </row>
    <row r="115" spans="2:4" x14ac:dyDescent="0.2">
      <c r="B115" s="259"/>
      <c r="C115" s="66" t="s">
        <v>173</v>
      </c>
      <c r="D115" s="5">
        <v>120852</v>
      </c>
    </row>
    <row r="116" spans="2:4" x14ac:dyDescent="0.2">
      <c r="B116" s="259"/>
      <c r="C116" s="66" t="s">
        <v>174</v>
      </c>
      <c r="D116" s="5">
        <v>122827</v>
      </c>
    </row>
    <row r="117" spans="2:4" x14ac:dyDescent="0.2">
      <c r="B117" s="259">
        <v>2023</v>
      </c>
      <c r="C117" s="66" t="s">
        <v>163</v>
      </c>
      <c r="D117" s="5">
        <v>123941</v>
      </c>
    </row>
    <row r="118" spans="2:4" x14ac:dyDescent="0.2">
      <c r="B118" s="259"/>
      <c r="C118" s="66" t="s">
        <v>164</v>
      </c>
      <c r="D118" s="5">
        <v>124221</v>
      </c>
    </row>
    <row r="119" spans="2:4" x14ac:dyDescent="0.2">
      <c r="B119" s="259"/>
      <c r="C119" s="66" t="s">
        <v>165</v>
      </c>
      <c r="D119" s="5">
        <v>124707</v>
      </c>
    </row>
    <row r="120" spans="2:4" x14ac:dyDescent="0.2">
      <c r="B120" s="259"/>
      <c r="C120" s="66" t="s">
        <v>166</v>
      </c>
      <c r="D120" s="5">
        <v>125035</v>
      </c>
    </row>
    <row r="121" spans="2:4" x14ac:dyDescent="0.2">
      <c r="B121" s="259"/>
      <c r="C121" s="66" t="s">
        <v>167</v>
      </c>
      <c r="D121" s="5">
        <v>125029</v>
      </c>
    </row>
    <row r="122" spans="2:4" x14ac:dyDescent="0.2">
      <c r="B122" s="259"/>
      <c r="C122" s="66" t="s">
        <v>168</v>
      </c>
      <c r="D122" s="5">
        <v>118462</v>
      </c>
    </row>
    <row r="123" spans="2:4" x14ac:dyDescent="0.2">
      <c r="B123" s="259"/>
      <c r="C123" s="66" t="s">
        <v>169</v>
      </c>
      <c r="D123" s="5">
        <v>110388</v>
      </c>
    </row>
    <row r="124" spans="2:4" x14ac:dyDescent="0.2">
      <c r="B124" s="259"/>
      <c r="C124" s="66" t="s">
        <v>170</v>
      </c>
      <c r="D124" s="5">
        <v>103998</v>
      </c>
    </row>
    <row r="125" spans="2:4" x14ac:dyDescent="0.2">
      <c r="B125" s="259"/>
      <c r="C125" s="66" t="s">
        <v>171</v>
      </c>
      <c r="D125" s="5">
        <v>96569</v>
      </c>
    </row>
    <row r="126" spans="2:4" x14ac:dyDescent="0.2">
      <c r="B126" s="259"/>
      <c r="C126" s="66" t="s">
        <v>172</v>
      </c>
      <c r="D126" s="5">
        <v>90003</v>
      </c>
    </row>
    <row r="127" spans="2:4" x14ac:dyDescent="0.2">
      <c r="B127" s="259"/>
      <c r="C127" s="66" t="s">
        <v>173</v>
      </c>
      <c r="D127" s="5">
        <v>87544</v>
      </c>
    </row>
    <row r="128" spans="2:4" x14ac:dyDescent="0.2">
      <c r="B128" s="259"/>
      <c r="C128" s="66" t="s">
        <v>174</v>
      </c>
      <c r="D128" s="5">
        <v>86607</v>
      </c>
    </row>
  </sheetData>
  <mergeCells count="10">
    <mergeCell ref="B105:B116"/>
    <mergeCell ref="B117:B128"/>
    <mergeCell ref="B93:B104"/>
    <mergeCell ref="B69:B80"/>
    <mergeCell ref="B81:B92"/>
    <mergeCell ref="B10:D10"/>
    <mergeCell ref="B31:D31"/>
    <mergeCell ref="B33:B44"/>
    <mergeCell ref="B45:B56"/>
    <mergeCell ref="B57:B68"/>
  </mergeCells>
  <pageMargins left="0.7" right="0.7" top="0.75" bottom="0.75" header="0.3" footer="0.3"/>
  <pageSetup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3EA57-20C8-4158-A77F-3D46DCEF8963}">
  <sheetPr>
    <tabColor theme="7" tint="0.79998168889431442"/>
  </sheetPr>
  <dimension ref="A1:G20"/>
  <sheetViews>
    <sheetView zoomScaleNormal="100" zoomScaleSheetLayoutView="94" workbookViewId="0">
      <pane ySplit="6" topLeftCell="A7" activePane="bottomLeft" state="frozen"/>
      <selection activeCell="C31" sqref="C31"/>
      <selection pane="bottomLeft" activeCell="C31" sqref="C31"/>
    </sheetView>
  </sheetViews>
  <sheetFormatPr baseColWidth="10" defaultColWidth="8.83203125" defaultRowHeight="15" x14ac:dyDescent="0.2"/>
  <cols>
    <col min="1" max="1" width="12" customWidth="1"/>
    <col min="2" max="2" width="40.1640625" customWidth="1"/>
    <col min="3" max="4" width="10.1640625" customWidth="1"/>
  </cols>
  <sheetData>
    <row r="1" spans="1:7" x14ac:dyDescent="0.2">
      <c r="A1" s="2" t="s">
        <v>155</v>
      </c>
    </row>
    <row r="2" spans="1:7" x14ac:dyDescent="0.2">
      <c r="A2" s="2" t="s">
        <v>544</v>
      </c>
    </row>
    <row r="3" spans="1:7" x14ac:dyDescent="0.2">
      <c r="A3" s="2" t="s">
        <v>458</v>
      </c>
    </row>
    <row r="4" spans="1:7" x14ac:dyDescent="0.2">
      <c r="A4" s="2" t="s">
        <v>5</v>
      </c>
    </row>
    <row r="5" spans="1:7" x14ac:dyDescent="0.2">
      <c r="A5" t="s">
        <v>6</v>
      </c>
    </row>
    <row r="6" spans="1:7" s="11" customFormat="1" x14ac:dyDescent="0.2"/>
    <row r="8" spans="1:7" ht="16" x14ac:dyDescent="0.2">
      <c r="B8" s="45" t="s">
        <v>176</v>
      </c>
      <c r="C8" s="46">
        <v>2019</v>
      </c>
      <c r="D8" s="46">
        <v>2020</v>
      </c>
      <c r="E8" s="46">
        <v>2021</v>
      </c>
      <c r="F8" s="46">
        <v>2022</v>
      </c>
    </row>
    <row r="9" spans="1:7" x14ac:dyDescent="0.2">
      <c r="B9" s="15" t="s">
        <v>178</v>
      </c>
      <c r="C9" s="155">
        <v>30718</v>
      </c>
      <c r="D9" s="155">
        <v>30983</v>
      </c>
      <c r="E9" s="155">
        <v>34156</v>
      </c>
      <c r="F9" s="155">
        <v>34954</v>
      </c>
    </row>
    <row r="10" spans="1:7" x14ac:dyDescent="0.2">
      <c r="B10" s="15" t="s">
        <v>179</v>
      </c>
      <c r="C10" s="155">
        <v>5794</v>
      </c>
      <c r="D10" s="155">
        <v>5425</v>
      </c>
      <c r="E10" s="155">
        <v>5750</v>
      </c>
      <c r="F10" s="155">
        <v>6124</v>
      </c>
    </row>
    <row r="11" spans="1:7" x14ac:dyDescent="0.2">
      <c r="B11" s="13" t="s">
        <v>112</v>
      </c>
      <c r="C11" s="6">
        <v>5279</v>
      </c>
      <c r="D11" s="6">
        <v>4563</v>
      </c>
      <c r="E11" s="6">
        <v>5557</v>
      </c>
      <c r="F11" s="6">
        <v>6057</v>
      </c>
    </row>
    <row r="12" spans="1:7" x14ac:dyDescent="0.2">
      <c r="B12" s="47" t="s">
        <v>180</v>
      </c>
      <c r="C12" s="13">
        <v>72</v>
      </c>
      <c r="D12" s="13">
        <v>66</v>
      </c>
      <c r="E12" s="13">
        <v>81</v>
      </c>
      <c r="F12" s="13">
        <v>82</v>
      </c>
    </row>
    <row r="13" spans="1:7" x14ac:dyDescent="0.2">
      <c r="B13" s="13" t="s">
        <v>181</v>
      </c>
      <c r="C13" s="6">
        <v>2585</v>
      </c>
      <c r="D13" s="6">
        <v>2140</v>
      </c>
      <c r="E13" s="6">
        <v>2785</v>
      </c>
      <c r="F13" s="6">
        <v>3066</v>
      </c>
    </row>
    <row r="14" spans="1:7" x14ac:dyDescent="0.2">
      <c r="B14" s="47" t="s">
        <v>182</v>
      </c>
      <c r="C14" s="6">
        <v>943</v>
      </c>
      <c r="D14" s="6">
        <v>769</v>
      </c>
      <c r="E14" s="6">
        <v>973</v>
      </c>
      <c r="F14" s="6">
        <v>1008</v>
      </c>
    </row>
    <row r="15" spans="1:7" x14ac:dyDescent="0.2">
      <c r="B15" s="13" t="s">
        <v>183</v>
      </c>
      <c r="C15" s="6">
        <v>2799</v>
      </c>
      <c r="D15" s="6">
        <v>838</v>
      </c>
      <c r="E15" s="6">
        <v>2117</v>
      </c>
      <c r="F15" s="6">
        <v>4775</v>
      </c>
    </row>
    <row r="16" spans="1:7" x14ac:dyDescent="0.2">
      <c r="B16" s="47" t="s">
        <v>184</v>
      </c>
      <c r="C16" s="6">
        <v>5763</v>
      </c>
      <c r="D16" s="6">
        <v>5409</v>
      </c>
      <c r="E16" s="6">
        <v>6611</v>
      </c>
      <c r="F16" s="6">
        <v>7150</v>
      </c>
      <c r="G16" s="21"/>
    </row>
    <row r="17" spans="2:7" x14ac:dyDescent="0.2">
      <c r="B17" s="13" t="s">
        <v>185</v>
      </c>
      <c r="C17" s="6">
        <v>1396</v>
      </c>
      <c r="D17" s="6">
        <v>438</v>
      </c>
      <c r="E17" s="6">
        <v>1091</v>
      </c>
      <c r="F17" s="6">
        <v>2559</v>
      </c>
    </row>
    <row r="18" spans="2:7" x14ac:dyDescent="0.2">
      <c r="B18" s="47" t="s">
        <v>186</v>
      </c>
      <c r="C18" s="6">
        <v>2925</v>
      </c>
      <c r="D18" s="6">
        <v>2858</v>
      </c>
      <c r="E18" s="6">
        <v>3506</v>
      </c>
      <c r="F18" s="6">
        <v>3805</v>
      </c>
      <c r="G18" s="21"/>
    </row>
    <row r="19" spans="2:7" x14ac:dyDescent="0.2">
      <c r="C19" s="21"/>
      <c r="D19" s="21"/>
    </row>
    <row r="20" spans="2:7" x14ac:dyDescent="0.2">
      <c r="C20" s="21"/>
      <c r="D20" s="21"/>
    </row>
  </sheetData>
  <pageMargins left="0.7" right="0.7" top="0.75" bottom="0.75" header="0.3" footer="0.3"/>
  <pageSetup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77F72-1F6E-449D-BB4F-B53BF5CF38F3}">
  <sheetPr>
    <tabColor theme="7" tint="0.79998168889431442"/>
  </sheetPr>
  <dimension ref="A1:J18"/>
  <sheetViews>
    <sheetView zoomScaleNormal="100" zoomScaleSheetLayoutView="94" workbookViewId="0">
      <pane ySplit="6" topLeftCell="A7" activePane="bottomLeft" state="frozen"/>
      <selection activeCell="C31" sqref="C31"/>
      <selection pane="bottomLeft" activeCell="C31" sqref="C31"/>
    </sheetView>
  </sheetViews>
  <sheetFormatPr baseColWidth="10" defaultColWidth="8.83203125" defaultRowHeight="15" x14ac:dyDescent="0.2"/>
  <cols>
    <col min="1" max="1" width="12" customWidth="1"/>
    <col min="2" max="2" width="38" customWidth="1"/>
    <col min="3" max="7" width="8.5" customWidth="1"/>
  </cols>
  <sheetData>
    <row r="1" spans="1:10" x14ac:dyDescent="0.2">
      <c r="A1" s="2" t="s">
        <v>175</v>
      </c>
    </row>
    <row r="2" spans="1:10" x14ac:dyDescent="0.2">
      <c r="A2" s="2" t="s">
        <v>301</v>
      </c>
    </row>
    <row r="3" spans="1:10" x14ac:dyDescent="0.2">
      <c r="A3" s="2" t="s">
        <v>479</v>
      </c>
    </row>
    <row r="4" spans="1:10" x14ac:dyDescent="0.2">
      <c r="A4" s="2" t="s">
        <v>5</v>
      </c>
    </row>
    <row r="5" spans="1:10" x14ac:dyDescent="0.2">
      <c r="A5" t="s">
        <v>201</v>
      </c>
    </row>
    <row r="6" spans="1:10" s="11" customFormat="1" x14ac:dyDescent="0.2"/>
    <row r="9" spans="1:10" x14ac:dyDescent="0.2">
      <c r="B9" s="3" t="s">
        <v>207</v>
      </c>
      <c r="C9" s="7">
        <v>2015</v>
      </c>
      <c r="D9" s="7">
        <v>2016</v>
      </c>
      <c r="E9" s="7">
        <v>2017</v>
      </c>
      <c r="F9" s="7">
        <v>2018</v>
      </c>
      <c r="G9" s="7">
        <v>2019</v>
      </c>
      <c r="H9" s="7">
        <v>2020</v>
      </c>
      <c r="I9" s="7">
        <v>2021</v>
      </c>
      <c r="J9" s="7">
        <v>2022</v>
      </c>
    </row>
    <row r="10" spans="1:10" s="2" customFormat="1" x14ac:dyDescent="0.2">
      <c r="B10" s="15" t="s">
        <v>8</v>
      </c>
      <c r="C10" s="4">
        <f t="shared" ref="C10:I10" si="0">SUM(C11:C16)</f>
        <v>15700</v>
      </c>
      <c r="D10" s="4">
        <f t="shared" si="0"/>
        <v>15032</v>
      </c>
      <c r="E10" s="4">
        <f t="shared" si="0"/>
        <v>27492</v>
      </c>
      <c r="F10" s="4">
        <f t="shared" si="0"/>
        <v>31134</v>
      </c>
      <c r="G10" s="4">
        <f t="shared" si="0"/>
        <v>32339</v>
      </c>
      <c r="H10" s="4">
        <f t="shared" si="0"/>
        <v>33232</v>
      </c>
      <c r="I10" s="4">
        <f t="shared" si="0"/>
        <v>33931</v>
      </c>
      <c r="J10" s="4">
        <f t="shared" ref="J10" si="1">SUM(J11:J16)</f>
        <v>35295</v>
      </c>
    </row>
    <row r="11" spans="1:10" x14ac:dyDescent="0.2">
      <c r="B11" s="13" t="s">
        <v>202</v>
      </c>
      <c r="C11" s="5">
        <v>3764</v>
      </c>
      <c r="D11" s="5">
        <v>4321</v>
      </c>
      <c r="E11" s="5">
        <v>6216</v>
      </c>
      <c r="F11" s="5">
        <v>6363</v>
      </c>
      <c r="G11" s="5">
        <v>7261</v>
      </c>
      <c r="H11" s="5">
        <v>6992</v>
      </c>
      <c r="I11" s="5">
        <v>7873</v>
      </c>
      <c r="J11" s="5">
        <v>7939</v>
      </c>
    </row>
    <row r="12" spans="1:10" x14ac:dyDescent="0.2">
      <c r="B12" s="13" t="s">
        <v>203</v>
      </c>
      <c r="C12" s="5">
        <v>3871</v>
      </c>
      <c r="D12" s="5">
        <v>4236</v>
      </c>
      <c r="E12" s="5">
        <v>7809</v>
      </c>
      <c r="F12" s="5">
        <v>9317</v>
      </c>
      <c r="G12" s="5">
        <v>8639</v>
      </c>
      <c r="H12" s="5">
        <v>9380</v>
      </c>
      <c r="I12" s="5">
        <v>8833</v>
      </c>
      <c r="J12" s="5">
        <v>9629</v>
      </c>
    </row>
    <row r="13" spans="1:10" x14ac:dyDescent="0.2">
      <c r="B13" s="13" t="s">
        <v>204</v>
      </c>
      <c r="C13" s="5">
        <v>2053</v>
      </c>
      <c r="D13" s="5">
        <v>1722</v>
      </c>
      <c r="E13" s="5">
        <v>4094</v>
      </c>
      <c r="F13" s="5">
        <v>4247</v>
      </c>
      <c r="G13" s="5">
        <v>4744</v>
      </c>
      <c r="H13" s="5">
        <v>4308</v>
      </c>
      <c r="I13" s="5">
        <v>4497</v>
      </c>
      <c r="J13" s="5">
        <v>4915</v>
      </c>
    </row>
    <row r="14" spans="1:10" x14ac:dyDescent="0.2">
      <c r="B14" s="13" t="s">
        <v>205</v>
      </c>
      <c r="C14" s="5">
        <v>3995</v>
      </c>
      <c r="D14" s="5">
        <v>2491</v>
      </c>
      <c r="E14" s="5">
        <v>4960</v>
      </c>
      <c r="F14" s="5">
        <v>6296</v>
      </c>
      <c r="G14" s="5">
        <v>6657</v>
      </c>
      <c r="H14" s="5">
        <v>8099</v>
      </c>
      <c r="I14" s="5">
        <v>8108</v>
      </c>
      <c r="J14" s="5">
        <v>7632</v>
      </c>
    </row>
    <row r="15" spans="1:10" x14ac:dyDescent="0.2">
      <c r="B15" s="13" t="s">
        <v>206</v>
      </c>
      <c r="C15" s="5">
        <v>2017</v>
      </c>
      <c r="D15" s="5">
        <v>2262</v>
      </c>
      <c r="E15" s="5">
        <v>4413</v>
      </c>
      <c r="F15" s="5">
        <v>4911</v>
      </c>
      <c r="G15" s="5">
        <v>5038</v>
      </c>
      <c r="H15" s="5">
        <v>4441</v>
      </c>
      <c r="I15" s="5">
        <v>4267</v>
      </c>
      <c r="J15" s="5">
        <v>4228</v>
      </c>
    </row>
    <row r="16" spans="1:10" x14ac:dyDescent="0.2">
      <c r="B16" s="13" t="s">
        <v>242</v>
      </c>
      <c r="C16" s="5">
        <v>0</v>
      </c>
      <c r="D16" s="5">
        <v>0</v>
      </c>
      <c r="E16" s="5">
        <v>0</v>
      </c>
      <c r="F16" s="5">
        <v>0</v>
      </c>
      <c r="G16" s="5">
        <v>0</v>
      </c>
      <c r="H16" s="5">
        <v>12</v>
      </c>
      <c r="I16" s="5">
        <v>353</v>
      </c>
      <c r="J16" s="5">
        <v>952</v>
      </c>
    </row>
    <row r="18" spans="4:9" x14ac:dyDescent="0.2">
      <c r="D18" s="62"/>
      <c r="E18" s="62"/>
      <c r="F18" s="62"/>
      <c r="G18" s="62"/>
      <c r="H18" s="62"/>
      <c r="I18" s="62"/>
    </row>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30050-AD25-45EF-AD0E-B5C6CA63A1FD}">
  <sheetPr>
    <tabColor theme="1"/>
  </sheetPr>
  <dimension ref="A1:C29"/>
  <sheetViews>
    <sheetView workbookViewId="0">
      <pane ySplit="1" topLeftCell="A2" activePane="bottomLeft" state="frozen"/>
      <selection activeCell="C31" sqref="C31"/>
      <selection pane="bottomLeft" activeCell="C31" sqref="C31"/>
    </sheetView>
  </sheetViews>
  <sheetFormatPr baseColWidth="10" defaultColWidth="9.1640625" defaultRowHeight="15" x14ac:dyDescent="0.2"/>
  <cols>
    <col min="1" max="2" width="8.1640625" style="1" customWidth="1"/>
    <col min="3" max="3" width="143.1640625" style="1" customWidth="1"/>
  </cols>
  <sheetData>
    <row r="1" spans="1:3" ht="16" x14ac:dyDescent="0.2">
      <c r="A1" s="109" t="s">
        <v>214</v>
      </c>
      <c r="B1" s="46" t="s">
        <v>2</v>
      </c>
      <c r="C1" s="45" t="s">
        <v>3</v>
      </c>
    </row>
    <row r="2" spans="1:3" x14ac:dyDescent="0.2">
      <c r="A2" s="169">
        <v>1</v>
      </c>
      <c r="B2" s="169">
        <v>8</v>
      </c>
      <c r="C2" s="170" t="s">
        <v>317</v>
      </c>
    </row>
    <row r="3" spans="1:3" x14ac:dyDescent="0.2">
      <c r="A3" s="169">
        <v>2</v>
      </c>
      <c r="B3" s="169">
        <v>9</v>
      </c>
      <c r="C3" s="170" t="s">
        <v>318</v>
      </c>
    </row>
    <row r="4" spans="1:3" x14ac:dyDescent="0.2">
      <c r="A4" s="55">
        <v>3</v>
      </c>
      <c r="B4" s="55">
        <v>10</v>
      </c>
      <c r="C4" s="56" t="s">
        <v>319</v>
      </c>
    </row>
    <row r="5" spans="1:3" x14ac:dyDescent="0.2">
      <c r="A5" s="55">
        <v>4</v>
      </c>
      <c r="B5" s="55">
        <v>11</v>
      </c>
      <c r="C5" s="56" t="s">
        <v>320</v>
      </c>
    </row>
    <row r="6" spans="1:3" x14ac:dyDescent="0.2">
      <c r="A6" s="53">
        <v>5</v>
      </c>
      <c r="B6" s="53">
        <v>14</v>
      </c>
      <c r="C6" s="54" t="s">
        <v>519</v>
      </c>
    </row>
    <row r="7" spans="1:3" x14ac:dyDescent="0.2">
      <c r="A7" s="53">
        <v>6</v>
      </c>
      <c r="B7" s="53" t="s">
        <v>321</v>
      </c>
      <c r="C7" s="54" t="s">
        <v>563</v>
      </c>
    </row>
    <row r="8" spans="1:3" x14ac:dyDescent="0.2">
      <c r="A8" s="53">
        <v>7</v>
      </c>
      <c r="B8" s="53">
        <v>17</v>
      </c>
      <c r="C8" s="54" t="s">
        <v>562</v>
      </c>
    </row>
    <row r="9" spans="1:3" x14ac:dyDescent="0.2">
      <c r="A9" s="53">
        <v>8</v>
      </c>
      <c r="B9" s="53" t="s">
        <v>561</v>
      </c>
      <c r="C9" s="54" t="s">
        <v>560</v>
      </c>
    </row>
    <row r="10" spans="1:3" x14ac:dyDescent="0.2">
      <c r="A10" s="53">
        <v>9</v>
      </c>
      <c r="B10" s="53" t="s">
        <v>322</v>
      </c>
      <c r="C10" s="54" t="s">
        <v>559</v>
      </c>
    </row>
    <row r="11" spans="1:3" x14ac:dyDescent="0.2">
      <c r="A11" s="138">
        <v>10</v>
      </c>
      <c r="B11" s="138" t="s">
        <v>558</v>
      </c>
      <c r="C11" s="171" t="s">
        <v>323</v>
      </c>
    </row>
    <row r="12" spans="1:3" x14ac:dyDescent="0.2">
      <c r="A12" s="138">
        <v>11</v>
      </c>
      <c r="B12" s="138">
        <v>24</v>
      </c>
      <c r="C12" s="59" t="s">
        <v>324</v>
      </c>
    </row>
    <row r="13" spans="1:3" x14ac:dyDescent="0.2">
      <c r="A13" s="138">
        <v>12</v>
      </c>
      <c r="B13" s="138" t="s">
        <v>557</v>
      </c>
      <c r="C13" s="59" t="s">
        <v>556</v>
      </c>
    </row>
    <row r="14" spans="1:3" x14ac:dyDescent="0.2">
      <c r="A14" s="138">
        <v>13</v>
      </c>
      <c r="B14" s="138" t="s">
        <v>555</v>
      </c>
      <c r="C14" s="59" t="s">
        <v>325</v>
      </c>
    </row>
    <row r="15" spans="1:3" x14ac:dyDescent="0.2">
      <c r="A15" s="57">
        <v>14</v>
      </c>
      <c r="B15" s="57">
        <v>33</v>
      </c>
      <c r="C15" s="58" t="s">
        <v>554</v>
      </c>
    </row>
    <row r="16" spans="1:3" x14ac:dyDescent="0.2">
      <c r="A16" s="57">
        <v>15</v>
      </c>
      <c r="B16" s="57">
        <v>34</v>
      </c>
      <c r="C16" s="58" t="s">
        <v>553</v>
      </c>
    </row>
    <row r="17" spans="1:3" x14ac:dyDescent="0.2">
      <c r="A17" s="57">
        <v>16</v>
      </c>
      <c r="B17" s="57" t="s">
        <v>552</v>
      </c>
      <c r="C17" s="58" t="s">
        <v>551</v>
      </c>
    </row>
    <row r="18" spans="1:3" x14ac:dyDescent="0.2">
      <c r="A18" s="57">
        <v>17</v>
      </c>
      <c r="B18" s="57">
        <v>38</v>
      </c>
      <c r="C18" s="58" t="s">
        <v>326</v>
      </c>
    </row>
    <row r="19" spans="1:3" x14ac:dyDescent="0.2">
      <c r="A19" s="57">
        <v>18</v>
      </c>
      <c r="B19" s="57">
        <v>39</v>
      </c>
      <c r="C19" s="58" t="s">
        <v>327</v>
      </c>
    </row>
    <row r="20" spans="1:3" x14ac:dyDescent="0.2">
      <c r="A20" s="57">
        <v>19</v>
      </c>
      <c r="B20" s="57">
        <v>40</v>
      </c>
      <c r="C20" s="58" t="s">
        <v>328</v>
      </c>
    </row>
    <row r="21" spans="1:3" x14ac:dyDescent="0.2">
      <c r="A21" s="57">
        <v>20</v>
      </c>
      <c r="B21" s="57">
        <v>41</v>
      </c>
      <c r="C21" s="58" t="s">
        <v>329</v>
      </c>
    </row>
    <row r="22" spans="1:3" x14ac:dyDescent="0.2">
      <c r="A22" s="57">
        <v>21</v>
      </c>
      <c r="B22" s="57">
        <v>42</v>
      </c>
      <c r="C22" s="58" t="s">
        <v>330</v>
      </c>
    </row>
    <row r="23" spans="1:3" x14ac:dyDescent="0.2">
      <c r="A23" s="57">
        <v>22</v>
      </c>
      <c r="B23" s="57" t="s">
        <v>550</v>
      </c>
      <c r="C23" s="58" t="s">
        <v>331</v>
      </c>
    </row>
    <row r="24" spans="1:3" x14ac:dyDescent="0.2">
      <c r="A24" s="57">
        <v>23</v>
      </c>
      <c r="B24" s="57">
        <v>44</v>
      </c>
      <c r="C24" s="58" t="s">
        <v>332</v>
      </c>
    </row>
    <row r="25" spans="1:3" x14ac:dyDescent="0.2">
      <c r="A25" s="57">
        <v>24</v>
      </c>
      <c r="B25" s="57">
        <v>45</v>
      </c>
      <c r="C25" s="58" t="s">
        <v>336</v>
      </c>
    </row>
    <row r="26" spans="1:3" x14ac:dyDescent="0.2">
      <c r="A26" s="57">
        <v>25</v>
      </c>
      <c r="B26" s="57">
        <v>46</v>
      </c>
      <c r="C26" s="140" t="s">
        <v>335</v>
      </c>
    </row>
    <row r="27" spans="1:3" x14ac:dyDescent="0.2">
      <c r="A27" s="139">
        <v>26</v>
      </c>
      <c r="B27" s="57">
        <v>46</v>
      </c>
      <c r="C27" s="58" t="s">
        <v>334</v>
      </c>
    </row>
    <row r="28" spans="1:3" x14ac:dyDescent="0.2">
      <c r="A28" s="57">
        <v>27</v>
      </c>
      <c r="B28" s="57">
        <v>47</v>
      </c>
      <c r="C28" s="100" t="s">
        <v>333</v>
      </c>
    </row>
    <row r="29" spans="1:3" x14ac:dyDescent="0.2">
      <c r="A29" s="57">
        <v>28</v>
      </c>
      <c r="B29" s="57">
        <v>48</v>
      </c>
      <c r="C29" s="58" t="s">
        <v>262</v>
      </c>
    </row>
  </sheetData>
  <pageMargins left="0.7" right="0.7" top="0.75" bottom="0.75" header="0.3" footer="0.3"/>
  <pageSetup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1F1C4-6C27-4D0E-A016-58E93CBC9BFB}">
  <sheetPr>
    <tabColor theme="7" tint="0.79998168889431442"/>
  </sheetPr>
  <dimension ref="A1:H20"/>
  <sheetViews>
    <sheetView zoomScaleNormal="100" zoomScaleSheetLayoutView="94" workbookViewId="0">
      <pane ySplit="6" topLeftCell="A7" activePane="bottomLeft" state="frozen"/>
      <selection activeCell="C31" sqref="C31"/>
      <selection pane="bottomLeft" activeCell="C31" sqref="C31"/>
    </sheetView>
  </sheetViews>
  <sheetFormatPr baseColWidth="10" defaultColWidth="8.83203125" defaultRowHeight="15" x14ac:dyDescent="0.2"/>
  <cols>
    <col min="1" max="1" width="12" customWidth="1"/>
    <col min="2" max="2" width="38" customWidth="1"/>
    <col min="3" max="5" width="9.6640625" customWidth="1"/>
    <col min="6" max="8" width="10.5" customWidth="1"/>
  </cols>
  <sheetData>
    <row r="1" spans="1:8" x14ac:dyDescent="0.2">
      <c r="A1" s="2" t="s">
        <v>237</v>
      </c>
    </row>
    <row r="2" spans="1:8" x14ac:dyDescent="0.2">
      <c r="A2" s="2" t="s">
        <v>496</v>
      </c>
    </row>
    <row r="3" spans="1:8" x14ac:dyDescent="0.2">
      <c r="A3" s="2" t="s">
        <v>497</v>
      </c>
    </row>
    <row r="4" spans="1:8" x14ac:dyDescent="0.2">
      <c r="A4" s="2" t="s">
        <v>5</v>
      </c>
    </row>
    <row r="5" spans="1:8" x14ac:dyDescent="0.2">
      <c r="A5" t="s">
        <v>6</v>
      </c>
    </row>
    <row r="6" spans="1:8" s="11" customFormat="1" x14ac:dyDescent="0.2"/>
    <row r="9" spans="1:8" x14ac:dyDescent="0.2">
      <c r="B9" s="3" t="s">
        <v>208</v>
      </c>
      <c r="C9" s="7">
        <v>2017</v>
      </c>
      <c r="D9" s="7">
        <v>2018</v>
      </c>
      <c r="E9" s="7">
        <v>2019</v>
      </c>
      <c r="F9" s="7">
        <v>2020</v>
      </c>
      <c r="G9" s="7">
        <v>2021</v>
      </c>
      <c r="H9" s="7">
        <v>2022</v>
      </c>
    </row>
    <row r="10" spans="1:8" x14ac:dyDescent="0.2">
      <c r="B10" s="15" t="s">
        <v>177</v>
      </c>
      <c r="C10" s="4">
        <v>7918</v>
      </c>
      <c r="D10" s="4">
        <v>9266</v>
      </c>
      <c r="E10" s="4">
        <v>9490</v>
      </c>
      <c r="F10" s="4">
        <v>8707</v>
      </c>
      <c r="G10" s="4">
        <v>9178</v>
      </c>
      <c r="H10" s="4">
        <v>10743</v>
      </c>
    </row>
    <row r="11" spans="1:8" x14ac:dyDescent="0.2">
      <c r="B11" s="15" t="s">
        <v>178</v>
      </c>
      <c r="C11" s="4">
        <v>2987</v>
      </c>
      <c r="D11" s="4">
        <v>3780</v>
      </c>
      <c r="E11" s="4">
        <v>3950</v>
      </c>
      <c r="F11" s="4">
        <v>4389</v>
      </c>
      <c r="G11" s="4">
        <v>4664</v>
      </c>
      <c r="H11" s="4">
        <v>4666</v>
      </c>
    </row>
    <row r="12" spans="1:8" x14ac:dyDescent="0.2">
      <c r="B12" s="15" t="s">
        <v>179</v>
      </c>
      <c r="C12" s="4">
        <v>940</v>
      </c>
      <c r="D12" s="4">
        <v>1115</v>
      </c>
      <c r="E12" s="4">
        <v>1189</v>
      </c>
      <c r="F12" s="4">
        <v>1159</v>
      </c>
      <c r="G12" s="4">
        <v>1221</v>
      </c>
      <c r="H12" s="4">
        <v>1406</v>
      </c>
    </row>
    <row r="13" spans="1:8" x14ac:dyDescent="0.2">
      <c r="B13" s="13" t="s">
        <v>112</v>
      </c>
      <c r="C13" s="5">
        <v>217</v>
      </c>
      <c r="D13" s="5">
        <v>449</v>
      </c>
      <c r="E13" s="5">
        <v>448</v>
      </c>
      <c r="F13" s="5">
        <v>364</v>
      </c>
      <c r="G13" s="5">
        <v>437</v>
      </c>
      <c r="H13" s="5">
        <v>531</v>
      </c>
    </row>
    <row r="14" spans="1:8" x14ac:dyDescent="0.2">
      <c r="B14" s="47" t="s">
        <v>180</v>
      </c>
      <c r="C14" s="6">
        <v>3</v>
      </c>
      <c r="D14" s="6">
        <v>9</v>
      </c>
      <c r="E14" s="6">
        <v>10</v>
      </c>
      <c r="F14" s="6">
        <v>13</v>
      </c>
      <c r="G14" s="6">
        <v>12</v>
      </c>
      <c r="H14" s="6">
        <v>12</v>
      </c>
    </row>
    <row r="15" spans="1:8" x14ac:dyDescent="0.2">
      <c r="B15" s="13" t="s">
        <v>181</v>
      </c>
      <c r="C15" s="5">
        <v>286</v>
      </c>
      <c r="D15" s="5">
        <v>303</v>
      </c>
      <c r="E15" s="5">
        <v>305</v>
      </c>
      <c r="F15" s="5">
        <v>222</v>
      </c>
      <c r="G15" s="5">
        <v>281</v>
      </c>
      <c r="H15" s="5">
        <v>312</v>
      </c>
    </row>
    <row r="16" spans="1:8" x14ac:dyDescent="0.2">
      <c r="B16" s="47" t="s">
        <v>209</v>
      </c>
      <c r="C16" s="5">
        <v>85</v>
      </c>
      <c r="D16" s="5">
        <v>102</v>
      </c>
      <c r="E16" s="5">
        <v>102</v>
      </c>
      <c r="F16" s="5">
        <v>73</v>
      </c>
      <c r="G16" s="5">
        <v>87</v>
      </c>
      <c r="H16" s="5">
        <v>108</v>
      </c>
    </row>
    <row r="17" spans="2:8" x14ac:dyDescent="0.2">
      <c r="B17" s="13" t="s">
        <v>186</v>
      </c>
      <c r="C17" s="5">
        <v>426</v>
      </c>
      <c r="D17" s="5">
        <v>469</v>
      </c>
      <c r="E17" s="5">
        <v>460</v>
      </c>
      <c r="F17" s="5">
        <v>434</v>
      </c>
      <c r="G17" s="5">
        <v>516</v>
      </c>
      <c r="H17" s="5">
        <v>557</v>
      </c>
    </row>
    <row r="18" spans="2:8" x14ac:dyDescent="0.2">
      <c r="B18" s="47" t="s">
        <v>185</v>
      </c>
      <c r="C18" s="5">
        <v>126</v>
      </c>
      <c r="D18" s="5">
        <v>196</v>
      </c>
      <c r="E18" s="5">
        <v>224</v>
      </c>
      <c r="F18" s="5">
        <v>60</v>
      </c>
      <c r="G18" s="5">
        <v>135</v>
      </c>
      <c r="H18" s="5">
        <v>261</v>
      </c>
    </row>
    <row r="19" spans="2:8" x14ac:dyDescent="0.2">
      <c r="B19" s="13" t="s">
        <v>184</v>
      </c>
      <c r="C19" s="5">
        <v>629</v>
      </c>
      <c r="D19" s="5">
        <v>660</v>
      </c>
      <c r="E19" s="5">
        <v>569</v>
      </c>
      <c r="F19" s="5">
        <v>556</v>
      </c>
      <c r="G19" s="5">
        <v>619</v>
      </c>
      <c r="H19" s="5">
        <v>690</v>
      </c>
    </row>
    <row r="20" spans="2:8" x14ac:dyDescent="0.2">
      <c r="B20" s="47" t="s">
        <v>183</v>
      </c>
      <c r="C20" s="5">
        <v>272</v>
      </c>
      <c r="D20" s="5">
        <v>332</v>
      </c>
      <c r="E20" s="5">
        <v>306</v>
      </c>
      <c r="F20" s="5">
        <v>94</v>
      </c>
      <c r="G20" s="5">
        <v>192</v>
      </c>
      <c r="H20" s="5">
        <v>334</v>
      </c>
    </row>
  </sheetData>
  <pageMargins left="0.7" right="0.7" top="0.75" bottom="0.75" header="0.3" footer="0.3"/>
  <pageSetup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CCE81-7D25-48C0-A25E-08F912CE869E}">
  <sheetPr>
    <tabColor theme="7" tint="0.79998168889431442"/>
  </sheetPr>
  <dimension ref="A1:K14"/>
  <sheetViews>
    <sheetView zoomScaleNormal="100" zoomScaleSheetLayoutView="94" workbookViewId="0">
      <pane ySplit="6" topLeftCell="A7" activePane="bottomLeft" state="frozen"/>
      <selection activeCell="C31" sqref="C31"/>
      <selection pane="bottomLeft" activeCell="C31" sqref="C31"/>
    </sheetView>
  </sheetViews>
  <sheetFormatPr baseColWidth="10" defaultColWidth="9" defaultRowHeight="15" x14ac:dyDescent="0.2"/>
  <cols>
    <col min="1" max="1" width="12" customWidth="1"/>
    <col min="2" max="2" width="29.5" customWidth="1"/>
    <col min="3" max="3" width="14.5" customWidth="1"/>
    <col min="4" max="11" width="10.6640625" customWidth="1"/>
  </cols>
  <sheetData>
    <row r="1" spans="1:11" x14ac:dyDescent="0.2">
      <c r="A1" s="2" t="s">
        <v>278</v>
      </c>
    </row>
    <row r="2" spans="1:11" x14ac:dyDescent="0.2">
      <c r="A2" s="2" t="s">
        <v>545</v>
      </c>
    </row>
    <row r="3" spans="1:11" x14ac:dyDescent="0.2">
      <c r="A3" s="2" t="s">
        <v>493</v>
      </c>
    </row>
    <row r="4" spans="1:11" x14ac:dyDescent="0.2">
      <c r="A4" s="2" t="s">
        <v>5</v>
      </c>
    </row>
    <row r="5" spans="1:11" x14ac:dyDescent="0.2">
      <c r="A5" t="s">
        <v>6</v>
      </c>
    </row>
    <row r="6" spans="1:11" s="11" customFormat="1" x14ac:dyDescent="0.2"/>
    <row r="9" spans="1:11" ht="14.5" customHeight="1" x14ac:dyDescent="0.2">
      <c r="B9" s="260" t="s">
        <v>217</v>
      </c>
      <c r="C9" s="260" t="s">
        <v>218</v>
      </c>
      <c r="D9" s="260" t="s">
        <v>219</v>
      </c>
      <c r="E9" s="260"/>
      <c r="F9" s="260"/>
      <c r="G9" s="260"/>
      <c r="H9" s="261" t="s">
        <v>220</v>
      </c>
      <c r="I9" s="262"/>
      <c r="J9" s="262"/>
      <c r="K9" s="263"/>
    </row>
    <row r="10" spans="1:11" ht="29.75" customHeight="1" x14ac:dyDescent="0.2">
      <c r="B10" s="260"/>
      <c r="C10" s="260"/>
      <c r="D10" s="114" t="s">
        <v>224</v>
      </c>
      <c r="E10" s="114" t="s">
        <v>225</v>
      </c>
      <c r="F10" s="114" t="s">
        <v>226</v>
      </c>
      <c r="G10" s="114" t="s">
        <v>227</v>
      </c>
      <c r="H10" s="114" t="s">
        <v>224</v>
      </c>
      <c r="I10" s="114" t="s">
        <v>225</v>
      </c>
      <c r="J10" s="114" t="s">
        <v>226</v>
      </c>
      <c r="K10" s="114" t="s">
        <v>227</v>
      </c>
    </row>
    <row r="11" spans="1:11" x14ac:dyDescent="0.2">
      <c r="B11" s="12" t="s">
        <v>221</v>
      </c>
      <c r="C11" s="113">
        <v>68963</v>
      </c>
      <c r="D11" s="6">
        <v>26962</v>
      </c>
      <c r="E11" s="14">
        <v>24578</v>
      </c>
      <c r="F11" s="13"/>
      <c r="G11" s="13"/>
      <c r="H11" s="16">
        <v>0</v>
      </c>
      <c r="I11" s="141">
        <v>-8.8420740301164646E-2</v>
      </c>
      <c r="J11" s="141"/>
      <c r="K11" s="141"/>
    </row>
    <row r="12" spans="1:11" ht="14.5" customHeight="1" x14ac:dyDescent="0.2">
      <c r="B12" s="12" t="s">
        <v>222</v>
      </c>
      <c r="C12" s="20">
        <v>44248</v>
      </c>
      <c r="D12" s="6">
        <v>17576</v>
      </c>
      <c r="E12" s="14">
        <v>16556</v>
      </c>
      <c r="F12" s="14">
        <v>15738</v>
      </c>
      <c r="G12" s="13"/>
      <c r="H12" s="16">
        <v>0</v>
      </c>
      <c r="I12" s="141">
        <v>-5.803368229403727E-2</v>
      </c>
      <c r="J12" s="141">
        <v>-0.10457441966317704</v>
      </c>
      <c r="K12" s="141"/>
    </row>
    <row r="13" spans="1:11" x14ac:dyDescent="0.2">
      <c r="B13" s="12" t="s">
        <v>223</v>
      </c>
      <c r="C13" s="20">
        <v>27483</v>
      </c>
      <c r="D13" s="6">
        <v>11187</v>
      </c>
      <c r="E13" s="14">
        <v>10525</v>
      </c>
      <c r="F13" s="14">
        <v>10178</v>
      </c>
      <c r="G13" s="14">
        <v>9911</v>
      </c>
      <c r="H13" s="16">
        <v>0</v>
      </c>
      <c r="I13" s="141">
        <v>-5.9175829087333542E-2</v>
      </c>
      <c r="J13" s="141">
        <v>-9.0193975149727379E-2</v>
      </c>
      <c r="K13" s="141">
        <v>-0.11406096361848572</v>
      </c>
    </row>
    <row r="14" spans="1:11" x14ac:dyDescent="0.2">
      <c r="B14" s="78"/>
      <c r="C14" s="79"/>
    </row>
  </sheetData>
  <mergeCells count="4">
    <mergeCell ref="D9:G9"/>
    <mergeCell ref="B9:B10"/>
    <mergeCell ref="C9:C10"/>
    <mergeCell ref="H9:K9"/>
  </mergeCells>
  <pageMargins left="0.7" right="0.7" top="0.75" bottom="0.75" header="0.3" footer="0.3"/>
  <pageSetup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2FDC3-63F3-4A85-947B-1EA9E9EFFFF0}">
  <sheetPr>
    <tabColor theme="7" tint="0.79998168889431442"/>
  </sheetPr>
  <dimension ref="A1:I14"/>
  <sheetViews>
    <sheetView zoomScaleNormal="100" zoomScaleSheetLayoutView="94" workbookViewId="0">
      <pane ySplit="6" topLeftCell="A7" activePane="bottomLeft" state="frozen"/>
      <selection activeCell="C31" sqref="C31"/>
      <selection pane="bottomLeft" activeCell="C31" sqref="C31"/>
    </sheetView>
  </sheetViews>
  <sheetFormatPr baseColWidth="10" defaultColWidth="9" defaultRowHeight="15" x14ac:dyDescent="0.2"/>
  <cols>
    <col min="1" max="1" width="12" customWidth="1"/>
    <col min="2" max="2" width="24.5" customWidth="1"/>
    <col min="3" max="3" width="16.1640625" customWidth="1"/>
    <col min="4" max="4" width="14.33203125" customWidth="1"/>
    <col min="5" max="9" width="10.6640625" customWidth="1"/>
  </cols>
  <sheetData>
    <row r="1" spans="1:9" x14ac:dyDescent="0.2">
      <c r="A1" s="2" t="s">
        <v>239</v>
      </c>
    </row>
    <row r="2" spans="1:9" x14ac:dyDescent="0.2">
      <c r="A2" s="2" t="s">
        <v>546</v>
      </c>
    </row>
    <row r="3" spans="1:9" x14ac:dyDescent="0.2">
      <c r="A3" s="2" t="s">
        <v>493</v>
      </c>
    </row>
    <row r="4" spans="1:9" x14ac:dyDescent="0.2">
      <c r="A4" s="2" t="s">
        <v>5</v>
      </c>
    </row>
    <row r="5" spans="1:9" x14ac:dyDescent="0.2">
      <c r="A5" t="s">
        <v>6</v>
      </c>
    </row>
    <row r="6" spans="1:9" s="11" customFormat="1" x14ac:dyDescent="0.2"/>
    <row r="9" spans="1:9" ht="19" customHeight="1" x14ac:dyDescent="0.2">
      <c r="B9" s="260" t="s">
        <v>231</v>
      </c>
      <c r="C9" s="260" t="s">
        <v>218</v>
      </c>
      <c r="D9" s="260" t="s">
        <v>219</v>
      </c>
      <c r="E9" s="260"/>
      <c r="F9" s="260"/>
      <c r="G9" s="261" t="s">
        <v>220</v>
      </c>
      <c r="H9" s="262"/>
      <c r="I9" s="263"/>
    </row>
    <row r="10" spans="1:9" ht="28" customHeight="1" x14ac:dyDescent="0.2">
      <c r="B10" s="260"/>
      <c r="C10" s="260"/>
      <c r="D10" s="114" t="s">
        <v>224</v>
      </c>
      <c r="E10" s="114" t="s">
        <v>225</v>
      </c>
      <c r="F10" s="114" t="s">
        <v>226</v>
      </c>
      <c r="G10" s="114" t="s">
        <v>224</v>
      </c>
      <c r="H10" s="114" t="s">
        <v>225</v>
      </c>
      <c r="I10" s="114" t="s">
        <v>226</v>
      </c>
    </row>
    <row r="11" spans="1:9" ht="29" customHeight="1" x14ac:dyDescent="0.2">
      <c r="B11" s="222" t="s">
        <v>228</v>
      </c>
      <c r="C11" s="223">
        <v>6413</v>
      </c>
      <c r="D11" s="6">
        <v>3065</v>
      </c>
      <c r="E11" s="14">
        <v>2869</v>
      </c>
      <c r="F11" s="14">
        <v>2836</v>
      </c>
      <c r="G11" s="38">
        <v>0</v>
      </c>
      <c r="H11" s="38">
        <v>-6.3947797716150112E-2</v>
      </c>
      <c r="I11" s="38">
        <v>-7.4714518760195747E-2</v>
      </c>
    </row>
    <row r="12" spans="1:9" x14ac:dyDescent="0.2">
      <c r="B12" s="222" t="s">
        <v>229</v>
      </c>
      <c r="C12" s="223">
        <v>13642</v>
      </c>
      <c r="D12" s="6">
        <v>6793</v>
      </c>
      <c r="E12" s="14">
        <v>6483</v>
      </c>
      <c r="F12" s="14">
        <v>6354</v>
      </c>
      <c r="G12" s="38">
        <v>0</v>
      </c>
      <c r="H12" s="38">
        <v>-4.5635212718975415E-2</v>
      </c>
      <c r="I12" s="38">
        <v>-6.4625349624613526E-2</v>
      </c>
    </row>
    <row r="13" spans="1:9" x14ac:dyDescent="0.2">
      <c r="B13" s="222" t="s">
        <v>122</v>
      </c>
      <c r="C13" s="223">
        <v>28038</v>
      </c>
      <c r="D13" s="6">
        <v>12628</v>
      </c>
      <c r="E13" s="14">
        <v>12090</v>
      </c>
      <c r="F13" s="14">
        <v>11589</v>
      </c>
      <c r="G13" s="38">
        <v>0</v>
      </c>
      <c r="H13" s="38">
        <v>-4.2603737725688928E-2</v>
      </c>
      <c r="I13" s="38">
        <v>-8.2277478618942079E-2</v>
      </c>
    </row>
    <row r="14" spans="1:9" x14ac:dyDescent="0.2">
      <c r="B14" s="222" t="s">
        <v>230</v>
      </c>
      <c r="C14" s="223">
        <v>14138</v>
      </c>
      <c r="D14" s="6">
        <v>7944</v>
      </c>
      <c r="E14" s="14">
        <v>7524</v>
      </c>
      <c r="F14" s="14">
        <v>7227</v>
      </c>
      <c r="G14" s="38">
        <v>0</v>
      </c>
      <c r="H14" s="38">
        <v>-5.2870090634441036E-2</v>
      </c>
      <c r="I14" s="38">
        <v>-9.0256797583081583E-2</v>
      </c>
    </row>
  </sheetData>
  <mergeCells count="4">
    <mergeCell ref="C9:C10"/>
    <mergeCell ref="B9:B10"/>
    <mergeCell ref="D9:F9"/>
    <mergeCell ref="G9:I9"/>
  </mergeCells>
  <pageMargins left="0.7" right="0.7" top="0.75" bottom="0.75" header="0.3" footer="0.3"/>
  <pageSetup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2BD52-13C1-4EEB-BC7C-1FA1157CC375}">
  <sheetPr>
    <tabColor theme="7" tint="0.79998168889431442"/>
  </sheetPr>
  <dimension ref="A1:H13"/>
  <sheetViews>
    <sheetView zoomScaleNormal="100" zoomScaleSheetLayoutView="94" workbookViewId="0">
      <pane ySplit="6" topLeftCell="A7" activePane="bottomLeft" state="frozen"/>
      <selection activeCell="C31" sqref="C31"/>
      <selection pane="bottomLeft" activeCell="C31" sqref="C31"/>
    </sheetView>
  </sheetViews>
  <sheetFormatPr baseColWidth="10" defaultColWidth="9" defaultRowHeight="15" x14ac:dyDescent="0.2"/>
  <cols>
    <col min="1" max="1" width="12" customWidth="1"/>
    <col min="2" max="2" width="36.6640625" customWidth="1"/>
    <col min="3" max="8" width="10.1640625" customWidth="1"/>
  </cols>
  <sheetData>
    <row r="1" spans="1:8" x14ac:dyDescent="0.2">
      <c r="A1" s="2" t="s">
        <v>279</v>
      </c>
    </row>
    <row r="2" spans="1:8" x14ac:dyDescent="0.2">
      <c r="A2" s="2" t="s">
        <v>547</v>
      </c>
    </row>
    <row r="3" spans="1:8" x14ac:dyDescent="0.2">
      <c r="A3" s="2" t="s">
        <v>493</v>
      </c>
    </row>
    <row r="4" spans="1:8" x14ac:dyDescent="0.2">
      <c r="A4" s="2" t="s">
        <v>5</v>
      </c>
    </row>
    <row r="5" spans="1:8" x14ac:dyDescent="0.2">
      <c r="A5" t="s">
        <v>6</v>
      </c>
    </row>
    <row r="6" spans="1:8" s="11" customFormat="1" x14ac:dyDescent="0.2"/>
    <row r="9" spans="1:8" ht="19" customHeight="1" x14ac:dyDescent="0.2">
      <c r="B9" s="260" t="s">
        <v>232</v>
      </c>
      <c r="C9" s="260" t="s">
        <v>219</v>
      </c>
      <c r="D9" s="260"/>
      <c r="E9" s="260"/>
      <c r="F9" s="260" t="s">
        <v>220</v>
      </c>
      <c r="G9" s="260"/>
      <c r="H9" s="260"/>
    </row>
    <row r="10" spans="1:8" ht="37.5" customHeight="1" x14ac:dyDescent="0.2">
      <c r="B10" s="260"/>
      <c r="C10" s="114" t="s">
        <v>224</v>
      </c>
      <c r="D10" s="114" t="s">
        <v>225</v>
      </c>
      <c r="E10" s="114" t="s">
        <v>226</v>
      </c>
      <c r="F10" s="114" t="s">
        <v>224</v>
      </c>
      <c r="G10" s="114" t="s">
        <v>225</v>
      </c>
      <c r="H10" s="114" t="s">
        <v>226</v>
      </c>
    </row>
    <row r="11" spans="1:8" ht="16" x14ac:dyDescent="0.2">
      <c r="B11" s="115" t="s">
        <v>233</v>
      </c>
      <c r="C11" s="13">
        <v>527</v>
      </c>
      <c r="D11" s="6">
        <v>463</v>
      </c>
      <c r="E11" s="14">
        <v>366</v>
      </c>
      <c r="F11" s="38">
        <v>0</v>
      </c>
      <c r="G11" s="16">
        <v>-0.12144212523719167</v>
      </c>
      <c r="H11" s="16">
        <v>-0.30550284629981028</v>
      </c>
    </row>
    <row r="12" spans="1:8" ht="16" x14ac:dyDescent="0.2">
      <c r="B12" s="115" t="s">
        <v>234</v>
      </c>
      <c r="C12" s="13">
        <v>443</v>
      </c>
      <c r="D12" s="6">
        <v>413</v>
      </c>
      <c r="E12" s="14">
        <v>320</v>
      </c>
      <c r="F12" s="38">
        <v>0</v>
      </c>
      <c r="G12" s="16">
        <v>-6.7720090293453716E-2</v>
      </c>
      <c r="H12" s="16">
        <v>-0.27765237020316025</v>
      </c>
    </row>
    <row r="13" spans="1:8" ht="16" x14ac:dyDescent="0.2">
      <c r="B13" s="115" t="s">
        <v>235</v>
      </c>
      <c r="C13" s="13">
        <v>282</v>
      </c>
      <c r="D13" s="6">
        <v>236</v>
      </c>
      <c r="E13" s="14">
        <v>205</v>
      </c>
      <c r="F13" s="38">
        <v>0</v>
      </c>
      <c r="G13" s="16">
        <v>-0.16312056737588654</v>
      </c>
      <c r="H13" s="16">
        <v>-0.27304964539007093</v>
      </c>
    </row>
  </sheetData>
  <mergeCells count="3">
    <mergeCell ref="C9:E9"/>
    <mergeCell ref="F9:H9"/>
    <mergeCell ref="B9:B10"/>
  </mergeCells>
  <pageMargins left="0.7" right="0.7" top="0.75" bottom="0.75" header="0.3" footer="0.3"/>
  <pageSetup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5F59E-90A9-4D02-90C6-6CFAE01A0628}">
  <sheetPr>
    <tabColor theme="7" tint="0.79998168889431442"/>
  </sheetPr>
  <dimension ref="A1:K25"/>
  <sheetViews>
    <sheetView zoomScaleNormal="100" zoomScaleSheetLayoutView="94" workbookViewId="0">
      <pane ySplit="6" topLeftCell="A7" activePane="bottomLeft" state="frozen"/>
      <selection activeCell="C31" sqref="C31"/>
      <selection pane="bottomLeft" activeCell="C31" sqref="C31"/>
    </sheetView>
  </sheetViews>
  <sheetFormatPr baseColWidth="10" defaultColWidth="9" defaultRowHeight="15" x14ac:dyDescent="0.2"/>
  <cols>
    <col min="1" max="1" width="12" customWidth="1"/>
    <col min="2" max="2" width="28.6640625" customWidth="1"/>
    <col min="3" max="11" width="14.5" customWidth="1"/>
  </cols>
  <sheetData>
    <row r="1" spans="1:11" x14ac:dyDescent="0.2">
      <c r="A1" s="2" t="s">
        <v>495</v>
      </c>
    </row>
    <row r="2" spans="1:11" x14ac:dyDescent="0.2">
      <c r="A2" s="2" t="s">
        <v>548</v>
      </c>
    </row>
    <row r="3" spans="1:11" x14ac:dyDescent="0.2">
      <c r="A3" s="2" t="s">
        <v>493</v>
      </c>
    </row>
    <row r="4" spans="1:11" x14ac:dyDescent="0.2">
      <c r="A4" s="2" t="s">
        <v>5</v>
      </c>
    </row>
    <row r="5" spans="1:11" x14ac:dyDescent="0.2">
      <c r="A5" t="s">
        <v>6</v>
      </c>
    </row>
    <row r="6" spans="1:11" s="11" customFormat="1" x14ac:dyDescent="0.2"/>
    <row r="8" spans="1:11" x14ac:dyDescent="0.2">
      <c r="B8" s="260" t="s">
        <v>258</v>
      </c>
      <c r="C8" s="234" t="s">
        <v>299</v>
      </c>
      <c r="D8" s="234"/>
      <c r="E8" s="234"/>
      <c r="F8" s="234" t="s">
        <v>294</v>
      </c>
      <c r="G8" s="234"/>
      <c r="H8" s="234"/>
      <c r="I8" s="234" t="s">
        <v>296</v>
      </c>
      <c r="J8" s="234"/>
      <c r="K8" s="234"/>
    </row>
    <row r="9" spans="1:11" ht="16" x14ac:dyDescent="0.2">
      <c r="B9" s="260"/>
      <c r="C9" s="114" t="s">
        <v>224</v>
      </c>
      <c r="D9" s="114" t="s">
        <v>225</v>
      </c>
      <c r="E9" s="114" t="s">
        <v>226</v>
      </c>
      <c r="F9" s="114" t="s">
        <v>224</v>
      </c>
      <c r="G9" s="114" t="s">
        <v>225</v>
      </c>
      <c r="H9" s="114" t="s">
        <v>295</v>
      </c>
      <c r="I9" s="114" t="s">
        <v>224</v>
      </c>
      <c r="J9" s="114" t="s">
        <v>225</v>
      </c>
      <c r="K9" s="114" t="s">
        <v>295</v>
      </c>
    </row>
    <row r="10" spans="1:11" ht="16" x14ac:dyDescent="0.2">
      <c r="B10" s="143" t="s">
        <v>289</v>
      </c>
      <c r="C10" s="147">
        <f>SUM(C11:C16)</f>
        <v>11807.107744496239</v>
      </c>
      <c r="D10" s="147">
        <f>SUM(D11:D16)</f>
        <v>11668.107206211567</v>
      </c>
      <c r="E10" s="147">
        <f>SUM(E11:E16)</f>
        <v>11721.012796930096</v>
      </c>
      <c r="F10" s="144">
        <v>1</v>
      </c>
      <c r="G10" s="144">
        <v>1</v>
      </c>
      <c r="H10" s="144">
        <v>1</v>
      </c>
      <c r="I10" s="144">
        <v>0</v>
      </c>
      <c r="J10" s="146">
        <f>(D10-C10)/C10</f>
        <v>-1.1772615384954518E-2</v>
      </c>
      <c r="K10" s="146">
        <f t="shared" ref="K10:K16" si="0">(E10-C10)/C10</f>
        <v>-7.291789778599754E-3</v>
      </c>
    </row>
    <row r="11" spans="1:11" ht="16" x14ac:dyDescent="0.2">
      <c r="B11" s="145" t="s">
        <v>489</v>
      </c>
      <c r="C11" s="148">
        <v>2161.8781095675449</v>
      </c>
      <c r="D11" s="148">
        <v>1804.9123522910822</v>
      </c>
      <c r="E11" s="148">
        <v>1761.455578635183</v>
      </c>
      <c r="F11" s="146">
        <f>C11/$C$10</f>
        <v>0.18309971894474172</v>
      </c>
      <c r="G11" s="146">
        <f t="shared" ref="G11:G16" si="1">D11/$D$10</f>
        <v>0.15468767302122741</v>
      </c>
      <c r="H11" s="16">
        <v>0.15028185781833919</v>
      </c>
      <c r="I11" s="146">
        <v>0</v>
      </c>
      <c r="J11" s="146">
        <f t="shared" ref="J11:J16" si="2">(D11-C11)/C11</f>
        <v>-0.16511835505280589</v>
      </c>
      <c r="K11" s="146">
        <f t="shared" si="0"/>
        <v>-0.18521975367633522</v>
      </c>
    </row>
    <row r="12" spans="1:11" ht="16" x14ac:dyDescent="0.2">
      <c r="B12" s="145" t="s">
        <v>290</v>
      </c>
      <c r="C12" s="148">
        <v>1188.921701204597</v>
      </c>
      <c r="D12" s="148">
        <v>1021.3120462467058</v>
      </c>
      <c r="E12" s="148">
        <v>1002.2306164147088</v>
      </c>
      <c r="F12" s="146">
        <f t="shared" ref="F12:F16" si="3">C12/$C$10</f>
        <v>0.10069542236190743</v>
      </c>
      <c r="G12" s="146">
        <f t="shared" si="1"/>
        <v>8.753022475684881E-2</v>
      </c>
      <c r="H12" s="16">
        <v>8.5507168516803234E-2</v>
      </c>
      <c r="I12" s="146">
        <v>0</v>
      </c>
      <c r="J12" s="146">
        <f t="shared" si="2"/>
        <v>-0.14097619278718831</v>
      </c>
      <c r="K12" s="146">
        <f t="shared" si="0"/>
        <v>-0.15702555063191767</v>
      </c>
    </row>
    <row r="13" spans="1:11" ht="32" x14ac:dyDescent="0.2">
      <c r="B13" s="145" t="s">
        <v>491</v>
      </c>
      <c r="C13" s="148">
        <v>4572.5815987446349</v>
      </c>
      <c r="D13" s="148">
        <v>4603.2059621978524</v>
      </c>
      <c r="E13" s="148">
        <v>4554.5120243600113</v>
      </c>
      <c r="F13" s="146">
        <f t="shared" si="3"/>
        <v>0.38727364039479495</v>
      </c>
      <c r="G13" s="146">
        <f t="shared" si="1"/>
        <v>0.39451179877292486</v>
      </c>
      <c r="H13" s="16">
        <v>0.38857666169880001</v>
      </c>
      <c r="I13" s="146">
        <v>0</v>
      </c>
      <c r="J13" s="146">
        <f t="shared" si="2"/>
        <v>6.697390257972685E-3</v>
      </c>
      <c r="K13" s="146">
        <f t="shared" si="0"/>
        <v>-3.9517226744700297E-3</v>
      </c>
    </row>
    <row r="14" spans="1:11" ht="16" x14ac:dyDescent="0.2">
      <c r="B14" s="145" t="s">
        <v>291</v>
      </c>
      <c r="C14" s="148">
        <v>1805.8896709281396</v>
      </c>
      <c r="D14" s="148">
        <v>2078.636334268469</v>
      </c>
      <c r="E14" s="148">
        <v>2246.1581476429537</v>
      </c>
      <c r="F14" s="146">
        <f t="shared" si="3"/>
        <v>0.15294936829639216</v>
      </c>
      <c r="G14" s="146">
        <f t="shared" si="1"/>
        <v>0.17814683200390016</v>
      </c>
      <c r="H14" s="16">
        <v>0.1916351587152311</v>
      </c>
      <c r="I14" s="146">
        <v>0</v>
      </c>
      <c r="J14" s="146">
        <f t="shared" si="2"/>
        <v>0.15103174226593305</v>
      </c>
      <c r="K14" s="146">
        <f t="shared" si="0"/>
        <v>0.24379588842132174</v>
      </c>
    </row>
    <row r="15" spans="1:11" ht="16" x14ac:dyDescent="0.2">
      <c r="B15" s="145" t="s">
        <v>292</v>
      </c>
      <c r="C15" s="148">
        <v>581.90780911062905</v>
      </c>
      <c r="D15" s="148">
        <v>575.83786449035108</v>
      </c>
      <c r="E15" s="148">
        <v>520.703904733336</v>
      </c>
      <c r="F15" s="146">
        <f t="shared" si="3"/>
        <v>4.928453451116166E-2</v>
      </c>
      <c r="G15" s="146">
        <f t="shared" si="1"/>
        <v>4.9351437582249955E-2</v>
      </c>
      <c r="H15" s="16">
        <v>4.442482179267955E-2</v>
      </c>
      <c r="I15" s="146">
        <v>0</v>
      </c>
      <c r="J15" s="146">
        <f t="shared" si="2"/>
        <v>-1.0431110435783791E-2</v>
      </c>
      <c r="K15" s="146">
        <f t="shared" si="0"/>
        <v>-0.10517800830141</v>
      </c>
    </row>
    <row r="16" spans="1:11" ht="16" x14ac:dyDescent="0.2">
      <c r="B16" s="145" t="s">
        <v>293</v>
      </c>
      <c r="C16" s="148">
        <v>1495.9288549406933</v>
      </c>
      <c r="D16" s="148">
        <v>1584.2026467171072</v>
      </c>
      <c r="E16" s="148">
        <v>1635.9525251439018</v>
      </c>
      <c r="F16" s="146">
        <f t="shared" si="3"/>
        <v>0.12669731549100202</v>
      </c>
      <c r="G16" s="146">
        <f t="shared" si="1"/>
        <v>0.13577203386284881</v>
      </c>
      <c r="H16" s="16">
        <v>0.13957433145814682</v>
      </c>
      <c r="I16" s="146">
        <v>0</v>
      </c>
      <c r="J16" s="146">
        <f t="shared" si="2"/>
        <v>5.9009351604434102E-2</v>
      </c>
      <c r="K16" s="146">
        <f t="shared" si="0"/>
        <v>9.3603161501126159E-2</v>
      </c>
    </row>
    <row r="17" spans="2:5" x14ac:dyDescent="0.2">
      <c r="E17" s="71"/>
    </row>
    <row r="18" spans="2:5" ht="29.5" customHeight="1" x14ac:dyDescent="0.2">
      <c r="B18" s="260" t="s">
        <v>300</v>
      </c>
      <c r="C18" s="260" t="s">
        <v>34</v>
      </c>
      <c r="D18" s="149"/>
      <c r="E18" s="149"/>
    </row>
    <row r="19" spans="2:5" x14ac:dyDescent="0.2">
      <c r="B19" s="260"/>
      <c r="C19" s="260"/>
      <c r="D19" s="110"/>
      <c r="E19" s="110"/>
    </row>
    <row r="20" spans="2:5" x14ac:dyDescent="0.2">
      <c r="B20" s="153" t="s">
        <v>224</v>
      </c>
      <c r="C20" s="24">
        <v>43334</v>
      </c>
      <c r="D20" s="110"/>
      <c r="E20" s="110"/>
    </row>
    <row r="21" spans="2:5" x14ac:dyDescent="0.2">
      <c r="B21" s="153" t="s">
        <v>225</v>
      </c>
      <c r="C21" s="14">
        <v>44111.25</v>
      </c>
      <c r="D21" s="151"/>
      <c r="E21" s="151"/>
    </row>
    <row r="22" spans="2:5" x14ac:dyDescent="0.2">
      <c r="B22" s="153" t="s">
        <v>226</v>
      </c>
      <c r="C22" s="14">
        <v>44170.75</v>
      </c>
    </row>
    <row r="24" spans="2:5" x14ac:dyDescent="0.2">
      <c r="B24" s="63" t="s">
        <v>490</v>
      </c>
    </row>
    <row r="25" spans="2:5" x14ac:dyDescent="0.2">
      <c r="B25" s="63" t="s">
        <v>492</v>
      </c>
    </row>
  </sheetData>
  <mergeCells count="6">
    <mergeCell ref="I8:K8"/>
    <mergeCell ref="B18:B19"/>
    <mergeCell ref="C18:C19"/>
    <mergeCell ref="C8:E8"/>
    <mergeCell ref="F8:H8"/>
    <mergeCell ref="B8:B9"/>
  </mergeCells>
  <pageMargins left="0.7" right="0.7" top="0.75" bottom="0.75" header="0.3" footer="0.3"/>
  <pageSetup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3BBCD-AA7E-4698-B33D-B763426E0E19}">
  <sheetPr>
    <tabColor theme="7" tint="0.79998168889431442"/>
  </sheetPr>
  <dimension ref="A1:H20"/>
  <sheetViews>
    <sheetView zoomScaleNormal="100" zoomScaleSheetLayoutView="94" workbookViewId="0">
      <pane ySplit="6" topLeftCell="A7" activePane="bottomLeft" state="frozen"/>
      <selection activeCell="C31" sqref="C31"/>
      <selection pane="bottomLeft" activeCell="C31" sqref="C31"/>
    </sheetView>
  </sheetViews>
  <sheetFormatPr baseColWidth="10" defaultColWidth="9" defaultRowHeight="15" x14ac:dyDescent="0.2"/>
  <cols>
    <col min="1" max="1" width="12" customWidth="1"/>
    <col min="2" max="2" width="31" customWidth="1"/>
    <col min="3" max="8" width="14.5" customWidth="1"/>
  </cols>
  <sheetData>
    <row r="1" spans="1:8" x14ac:dyDescent="0.2">
      <c r="A1" s="2" t="s">
        <v>494</v>
      </c>
    </row>
    <row r="2" spans="1:8" x14ac:dyDescent="0.2">
      <c r="A2" s="2" t="s">
        <v>549</v>
      </c>
    </row>
    <row r="3" spans="1:8" x14ac:dyDescent="0.2">
      <c r="A3" s="2" t="s">
        <v>493</v>
      </c>
    </row>
    <row r="4" spans="1:8" x14ac:dyDescent="0.2">
      <c r="A4" s="2" t="s">
        <v>5</v>
      </c>
    </row>
    <row r="5" spans="1:8" x14ac:dyDescent="0.2">
      <c r="A5" t="s">
        <v>6</v>
      </c>
    </row>
    <row r="6" spans="1:8" s="11" customFormat="1" x14ac:dyDescent="0.2"/>
    <row r="8" spans="1:8" x14ac:dyDescent="0.2">
      <c r="B8" s="260" t="s">
        <v>258</v>
      </c>
      <c r="C8" s="234" t="s">
        <v>161</v>
      </c>
      <c r="D8" s="234"/>
      <c r="E8" s="234"/>
      <c r="F8" s="234" t="s">
        <v>296</v>
      </c>
      <c r="G8" s="234"/>
      <c r="H8" s="234"/>
    </row>
    <row r="9" spans="1:8" ht="16" x14ac:dyDescent="0.2">
      <c r="B9" s="260"/>
      <c r="C9" s="114" t="s">
        <v>224</v>
      </c>
      <c r="D9" s="114" t="s">
        <v>225</v>
      </c>
      <c r="E9" s="114" t="s">
        <v>226</v>
      </c>
      <c r="F9" s="114" t="s">
        <v>224</v>
      </c>
      <c r="G9" s="114" t="s">
        <v>225</v>
      </c>
      <c r="H9" s="114" t="s">
        <v>295</v>
      </c>
    </row>
    <row r="10" spans="1:8" x14ac:dyDescent="0.2">
      <c r="B10" s="12" t="s">
        <v>297</v>
      </c>
      <c r="C10" s="147">
        <f>SUM(C11:C12)</f>
        <v>3350.7998107721419</v>
      </c>
      <c r="D10" s="147">
        <f>SUM(D11:D12)</f>
        <v>2826.2243985377881</v>
      </c>
      <c r="E10" s="147">
        <f>SUM(E11:E12)</f>
        <v>2763.6861950498919</v>
      </c>
      <c r="F10" s="144">
        <v>0</v>
      </c>
      <c r="G10" s="146">
        <f>(D10-C10)/C10</f>
        <v>-0.1565522985133132</v>
      </c>
      <c r="H10" s="146">
        <f>(E10-C10)/C10</f>
        <v>-0.17521596301718734</v>
      </c>
    </row>
    <row r="11" spans="1:8" ht="16" x14ac:dyDescent="0.2">
      <c r="B11" s="145" t="s">
        <v>489</v>
      </c>
      <c r="C11" s="148">
        <v>2161.8781095675449</v>
      </c>
      <c r="D11" s="148">
        <v>1804.9123522910822</v>
      </c>
      <c r="E11" s="148">
        <v>1761.455578635183</v>
      </c>
      <c r="F11" s="146">
        <v>0</v>
      </c>
      <c r="G11" s="146">
        <f>(D11-C11)/C11</f>
        <v>-0.16511835505280589</v>
      </c>
      <c r="H11" s="146">
        <f>(E11-C11)/C11</f>
        <v>-0.18521975367633522</v>
      </c>
    </row>
    <row r="12" spans="1:8" ht="16" x14ac:dyDescent="0.2">
      <c r="B12" s="145" t="s">
        <v>290</v>
      </c>
      <c r="C12" s="148">
        <v>1188.921701204597</v>
      </c>
      <c r="D12" s="148">
        <v>1021.3120462467058</v>
      </c>
      <c r="E12" s="148">
        <v>1002.2306164147088</v>
      </c>
      <c r="F12" s="146">
        <v>0</v>
      </c>
      <c r="G12" s="146">
        <f>(D12-C12)/C12</f>
        <v>-0.14097619278718831</v>
      </c>
      <c r="H12" s="146">
        <f>(E12-C12)/C12</f>
        <v>-0.15702555063191767</v>
      </c>
    </row>
    <row r="14" spans="1:8" x14ac:dyDescent="0.2">
      <c r="B14" s="260" t="s">
        <v>300</v>
      </c>
      <c r="C14" s="260" t="s">
        <v>34</v>
      </c>
    </row>
    <row r="15" spans="1:8" x14ac:dyDescent="0.2">
      <c r="B15" s="260"/>
      <c r="C15" s="260"/>
    </row>
    <row r="16" spans="1:8" x14ac:dyDescent="0.2">
      <c r="B16" s="153" t="s">
        <v>224</v>
      </c>
      <c r="C16" s="24">
        <v>43334</v>
      </c>
    </row>
    <row r="17" spans="2:3" x14ac:dyDescent="0.2">
      <c r="B17" s="153" t="s">
        <v>225</v>
      </c>
      <c r="C17" s="14">
        <v>44111.25</v>
      </c>
    </row>
    <row r="18" spans="2:3" x14ac:dyDescent="0.2">
      <c r="B18" s="153" t="s">
        <v>226</v>
      </c>
      <c r="C18" s="14">
        <v>44170.75</v>
      </c>
    </row>
    <row r="20" spans="2:3" x14ac:dyDescent="0.2">
      <c r="B20" s="63" t="s">
        <v>490</v>
      </c>
    </row>
  </sheetData>
  <mergeCells count="5">
    <mergeCell ref="B8:B9"/>
    <mergeCell ref="C8:E8"/>
    <mergeCell ref="F8:H8"/>
    <mergeCell ref="B14:B15"/>
    <mergeCell ref="C14:C15"/>
  </mergeCells>
  <pageMargins left="0.7" right="0.7" top="0.75" bottom="0.75" header="0.3" footer="0.3"/>
  <pageSetup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86624-5661-441F-98FA-D8BE752EBC79}">
  <sheetPr>
    <tabColor theme="7" tint="0.79998168889431442"/>
  </sheetPr>
  <dimension ref="A1:D21"/>
  <sheetViews>
    <sheetView zoomScaleNormal="100" zoomScaleSheetLayoutView="94" workbookViewId="0">
      <pane ySplit="6" topLeftCell="A7" activePane="bottomLeft" state="frozen"/>
      <selection activeCell="C31" sqref="C31"/>
      <selection pane="bottomLeft" activeCell="C31" sqref="C31"/>
    </sheetView>
  </sheetViews>
  <sheetFormatPr baseColWidth="10" defaultColWidth="8.83203125" defaultRowHeight="15" x14ac:dyDescent="0.2"/>
  <cols>
    <col min="1" max="1" width="12" customWidth="1"/>
    <col min="2" max="2" width="29.1640625" customWidth="1"/>
    <col min="3" max="3" width="59" customWidth="1"/>
    <col min="4" max="4" width="14.5" customWidth="1"/>
  </cols>
  <sheetData>
    <row r="1" spans="1:4" x14ac:dyDescent="0.2">
      <c r="A1" s="2" t="s">
        <v>483</v>
      </c>
    </row>
    <row r="2" spans="1:4" x14ac:dyDescent="0.2">
      <c r="A2" s="2" t="s">
        <v>281</v>
      </c>
    </row>
    <row r="3" spans="1:4" x14ac:dyDescent="0.2">
      <c r="A3" s="2" t="s">
        <v>484</v>
      </c>
    </row>
    <row r="4" spans="1:4" x14ac:dyDescent="0.2">
      <c r="A4" s="2" t="s">
        <v>5</v>
      </c>
    </row>
    <row r="5" spans="1:4" x14ac:dyDescent="0.2">
      <c r="A5" t="s">
        <v>485</v>
      </c>
    </row>
    <row r="6" spans="1:4" s="11" customFormat="1" x14ac:dyDescent="0.2"/>
    <row r="9" spans="1:4" x14ac:dyDescent="0.2">
      <c r="B9" s="243" t="s">
        <v>187</v>
      </c>
      <c r="C9" s="243"/>
      <c r="D9" s="7" t="s">
        <v>486</v>
      </c>
    </row>
    <row r="10" spans="1:4" x14ac:dyDescent="0.2">
      <c r="B10" s="265" t="s">
        <v>188</v>
      </c>
      <c r="C10" s="266"/>
      <c r="D10" s="52">
        <f>SUM(D11,D14:D19)</f>
        <v>28535594.734182671</v>
      </c>
    </row>
    <row r="11" spans="1:4" x14ac:dyDescent="0.2">
      <c r="B11" s="264" t="s">
        <v>189</v>
      </c>
      <c r="C11" s="13" t="s">
        <v>190</v>
      </c>
      <c r="D11" s="80">
        <f>SUM(D12:D13)</f>
        <v>5364051.0820000209</v>
      </c>
    </row>
    <row r="12" spans="1:4" x14ac:dyDescent="0.2">
      <c r="B12" s="264"/>
      <c r="C12" s="47" t="s">
        <v>191</v>
      </c>
      <c r="D12" s="80">
        <v>0</v>
      </c>
    </row>
    <row r="13" spans="1:4" x14ac:dyDescent="0.2">
      <c r="B13" s="264"/>
      <c r="C13" s="47" t="s">
        <v>192</v>
      </c>
      <c r="D13" s="80">
        <v>5364051.0820000209</v>
      </c>
    </row>
    <row r="14" spans="1:4" x14ac:dyDescent="0.2">
      <c r="B14" s="264"/>
      <c r="C14" s="13" t="s">
        <v>193</v>
      </c>
      <c r="D14" s="80">
        <v>5980823.3190000001</v>
      </c>
    </row>
    <row r="15" spans="1:4" x14ac:dyDescent="0.2">
      <c r="B15" s="264"/>
      <c r="C15" s="13" t="s">
        <v>260</v>
      </c>
      <c r="D15" s="80">
        <v>2730050.9491189532</v>
      </c>
    </row>
    <row r="16" spans="1:4" x14ac:dyDescent="0.2">
      <c r="B16" s="264"/>
      <c r="C16" s="13" t="s">
        <v>194</v>
      </c>
      <c r="D16" s="80">
        <v>630711.69882262032</v>
      </c>
    </row>
    <row r="17" spans="2:4" ht="15" customHeight="1" x14ac:dyDescent="0.2">
      <c r="B17" s="267" t="s">
        <v>195</v>
      </c>
      <c r="C17" s="13" t="s">
        <v>196</v>
      </c>
      <c r="D17" s="80">
        <v>1715375.0432410799</v>
      </c>
    </row>
    <row r="18" spans="2:4" x14ac:dyDescent="0.2">
      <c r="B18" s="268"/>
      <c r="C18" s="13" t="s">
        <v>487</v>
      </c>
      <c r="D18" s="80">
        <v>640878.06599999941</v>
      </c>
    </row>
    <row r="19" spans="2:4" x14ac:dyDescent="0.2">
      <c r="B19" s="269"/>
      <c r="C19" s="13" t="s">
        <v>488</v>
      </c>
      <c r="D19" s="80">
        <v>11473704.575999999</v>
      </c>
    </row>
    <row r="20" spans="2:4" x14ac:dyDescent="0.2">
      <c r="B20" s="77"/>
      <c r="C20" s="78"/>
    </row>
    <row r="21" spans="2:4" x14ac:dyDescent="0.2">
      <c r="B21" s="63" t="s">
        <v>261</v>
      </c>
    </row>
  </sheetData>
  <mergeCells count="4">
    <mergeCell ref="B11:B16"/>
    <mergeCell ref="B9:C9"/>
    <mergeCell ref="B10:C10"/>
    <mergeCell ref="B17:B19"/>
  </mergeCells>
  <pageMargins left="0.7" right="0.7" top="0.75" bottom="0.75" header="0.3" footer="0.3"/>
  <pageSetup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258E7-F175-41B4-AD58-8B67F9576FEB}">
  <sheetPr>
    <tabColor theme="7" tint="0.79998168889431442"/>
  </sheetPr>
  <dimension ref="A1:J20"/>
  <sheetViews>
    <sheetView zoomScaleNormal="100" zoomScaleSheetLayoutView="94" workbookViewId="0">
      <pane ySplit="6" topLeftCell="A7" activePane="bottomLeft" state="frozen"/>
      <selection activeCell="C31" sqref="C31"/>
      <selection pane="bottomLeft" activeCell="C31" sqref="C31"/>
    </sheetView>
  </sheetViews>
  <sheetFormatPr baseColWidth="10" defaultColWidth="8.83203125" defaultRowHeight="15" x14ac:dyDescent="0.2"/>
  <cols>
    <col min="1" max="1" width="12" customWidth="1"/>
    <col min="2" max="2" width="28.6640625" customWidth="1"/>
    <col min="3" max="10" width="14.5" customWidth="1"/>
  </cols>
  <sheetData>
    <row r="1" spans="1:10" x14ac:dyDescent="0.2">
      <c r="A1" s="2" t="s">
        <v>478</v>
      </c>
    </row>
    <row r="2" spans="1:10" x14ac:dyDescent="0.2">
      <c r="A2" s="2" t="s">
        <v>240</v>
      </c>
    </row>
    <row r="3" spans="1:10" x14ac:dyDescent="0.2">
      <c r="A3" s="2" t="s">
        <v>479</v>
      </c>
    </row>
    <row r="4" spans="1:10" x14ac:dyDescent="0.2">
      <c r="A4" s="2" t="s">
        <v>5</v>
      </c>
    </row>
    <row r="5" spans="1:10" x14ac:dyDescent="0.2">
      <c r="A5" t="s">
        <v>198</v>
      </c>
    </row>
    <row r="6" spans="1:10" s="11" customFormat="1" x14ac:dyDescent="0.2"/>
    <row r="8" spans="1:10" ht="16" x14ac:dyDescent="0.2">
      <c r="B8" s="70" t="s">
        <v>199</v>
      </c>
      <c r="C8" s="70">
        <v>2015</v>
      </c>
      <c r="D8" s="70">
        <v>2016</v>
      </c>
      <c r="E8" s="70">
        <v>2017</v>
      </c>
      <c r="F8" s="70">
        <v>2018</v>
      </c>
      <c r="G8" s="70">
        <v>2019</v>
      </c>
      <c r="H8" s="48">
        <v>2020</v>
      </c>
      <c r="I8" s="48">
        <v>2021</v>
      </c>
      <c r="J8" s="48">
        <v>2022</v>
      </c>
    </row>
    <row r="9" spans="1:10" ht="16" x14ac:dyDescent="0.2">
      <c r="B9" s="49" t="s">
        <v>259</v>
      </c>
      <c r="C9" s="69">
        <v>389579773</v>
      </c>
      <c r="D9" s="69">
        <v>256767278</v>
      </c>
      <c r="E9" s="69">
        <v>178738266</v>
      </c>
      <c r="F9" s="69">
        <v>199722629</v>
      </c>
      <c r="G9" s="69">
        <v>191357604</v>
      </c>
      <c r="H9" s="137">
        <v>219041539</v>
      </c>
      <c r="I9" s="105">
        <v>207960032</v>
      </c>
      <c r="J9" s="105">
        <v>236194753</v>
      </c>
    </row>
    <row r="16" spans="1:10" x14ac:dyDescent="0.2">
      <c r="E16" s="71"/>
    </row>
    <row r="17" spans="5:5" x14ac:dyDescent="0.2">
      <c r="E17" s="71"/>
    </row>
    <row r="18" spans="5:5" x14ac:dyDescent="0.2">
      <c r="E18" s="71"/>
    </row>
    <row r="19" spans="5:5" x14ac:dyDescent="0.2">
      <c r="E19" s="71"/>
    </row>
    <row r="20" spans="5:5" x14ac:dyDescent="0.2">
      <c r="E20" s="71"/>
    </row>
  </sheetData>
  <pageMargins left="0.7" right="0.7" top="0.75" bottom="0.75" header="0.3" footer="0.3"/>
  <pageSetup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9CEC3-FFC2-4D5E-85EC-334F3812CFC4}">
  <sheetPr>
    <tabColor theme="7" tint="0.79998168889431442"/>
  </sheetPr>
  <dimension ref="A1:I19"/>
  <sheetViews>
    <sheetView zoomScaleNormal="100" zoomScaleSheetLayoutView="94" workbookViewId="0">
      <pane ySplit="6" topLeftCell="A7" activePane="bottomLeft" state="frozen"/>
      <selection activeCell="C31" sqref="C31"/>
      <selection pane="bottomLeft" activeCell="C31" sqref="C31"/>
    </sheetView>
  </sheetViews>
  <sheetFormatPr baseColWidth="10" defaultColWidth="9" defaultRowHeight="15" x14ac:dyDescent="0.2"/>
  <cols>
    <col min="1" max="1" width="12" customWidth="1"/>
    <col min="2" max="2" width="28.6640625" customWidth="1"/>
    <col min="3" max="9" width="14.5" customWidth="1"/>
  </cols>
  <sheetData>
    <row r="1" spans="1:9" x14ac:dyDescent="0.2">
      <c r="A1" s="2" t="s">
        <v>280</v>
      </c>
    </row>
    <row r="2" spans="1:9" x14ac:dyDescent="0.2">
      <c r="A2" s="2" t="s">
        <v>241</v>
      </c>
    </row>
    <row r="3" spans="1:9" x14ac:dyDescent="0.2">
      <c r="A3" s="2" t="s">
        <v>482</v>
      </c>
    </row>
    <row r="4" spans="1:9" x14ac:dyDescent="0.2">
      <c r="A4" s="2" t="s">
        <v>5</v>
      </c>
    </row>
    <row r="5" spans="1:9" x14ac:dyDescent="0.2">
      <c r="A5" t="s">
        <v>198</v>
      </c>
    </row>
    <row r="6" spans="1:9" s="11" customFormat="1" x14ac:dyDescent="0.2"/>
    <row r="8" spans="1:9" ht="16" x14ac:dyDescent="0.2">
      <c r="B8" s="48" t="s">
        <v>199</v>
      </c>
      <c r="C8" s="48">
        <v>2016</v>
      </c>
      <c r="D8" s="48">
        <v>2017</v>
      </c>
      <c r="E8" s="48">
        <v>2018</v>
      </c>
      <c r="F8" s="48">
        <v>2019</v>
      </c>
      <c r="G8" s="48">
        <v>2020</v>
      </c>
      <c r="H8" s="48">
        <v>2021</v>
      </c>
      <c r="I8" s="48">
        <v>2022</v>
      </c>
    </row>
    <row r="9" spans="1:9" ht="16" x14ac:dyDescent="0.2">
      <c r="B9" s="49" t="s">
        <v>8</v>
      </c>
      <c r="C9" s="8">
        <v>63663517</v>
      </c>
      <c r="D9" s="8">
        <v>37209713</v>
      </c>
      <c r="E9" s="8">
        <v>38466899</v>
      </c>
      <c r="F9" s="8">
        <v>38612436</v>
      </c>
      <c r="G9" s="8">
        <v>36551240</v>
      </c>
      <c r="H9" s="8">
        <v>41365609.219999999</v>
      </c>
      <c r="I9" s="13"/>
    </row>
    <row r="10" spans="1:9" x14ac:dyDescent="0.2">
      <c r="B10" s="12" t="s">
        <v>480</v>
      </c>
      <c r="C10" s="8">
        <v>25609347</v>
      </c>
      <c r="D10" s="8">
        <v>11236621</v>
      </c>
      <c r="E10" s="8">
        <v>11809135</v>
      </c>
      <c r="F10" s="8">
        <v>13860220</v>
      </c>
      <c r="G10" s="8">
        <v>11061866</v>
      </c>
      <c r="H10" s="8">
        <v>13058296</v>
      </c>
      <c r="I10" s="221">
        <v>10496584</v>
      </c>
    </row>
    <row r="11" spans="1:9" x14ac:dyDescent="0.2">
      <c r="B11" s="12" t="s">
        <v>481</v>
      </c>
      <c r="C11" s="148">
        <f>(C9-C10)</f>
        <v>38054170</v>
      </c>
      <c r="D11" s="148">
        <f t="shared" ref="D11:H11" si="0">(D9-D10)</f>
        <v>25973092</v>
      </c>
      <c r="E11" s="148">
        <f t="shared" si="0"/>
        <v>26657764</v>
      </c>
      <c r="F11" s="148">
        <f t="shared" si="0"/>
        <v>24752216</v>
      </c>
      <c r="G11" s="148">
        <f t="shared" si="0"/>
        <v>25489374</v>
      </c>
      <c r="H11" s="148">
        <f t="shared" si="0"/>
        <v>28307313.219999999</v>
      </c>
      <c r="I11" s="148"/>
    </row>
    <row r="13" spans="1:9" x14ac:dyDescent="0.2">
      <c r="H13" s="28"/>
    </row>
    <row r="15" spans="1:9" x14ac:dyDescent="0.2">
      <c r="D15" s="71"/>
      <c r="I15" s="76"/>
    </row>
    <row r="16" spans="1:9" x14ac:dyDescent="0.2">
      <c r="D16" s="71"/>
    </row>
    <row r="17" spans="4:4" x14ac:dyDescent="0.2">
      <c r="D17" s="71"/>
    </row>
    <row r="18" spans="4:4" x14ac:dyDescent="0.2">
      <c r="D18" s="71"/>
    </row>
    <row r="19" spans="4:4" x14ac:dyDescent="0.2">
      <c r="D19" s="71"/>
    </row>
  </sheetData>
  <pageMargins left="0.7" right="0.7" top="0.75" bottom="0.75" header="0.3" footer="0.3"/>
  <pageSetup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143CF-6458-4911-8C96-D6A1C61383CF}">
  <sheetPr>
    <tabColor theme="7" tint="0.79998168889431442"/>
  </sheetPr>
  <dimension ref="A1:N17"/>
  <sheetViews>
    <sheetView zoomScaleNormal="100" zoomScaleSheetLayoutView="94" workbookViewId="0">
      <pane ySplit="6" topLeftCell="A7" activePane="bottomLeft" state="frozen"/>
      <selection activeCell="C31" sqref="C31"/>
      <selection pane="bottomLeft" activeCell="C31" sqref="C31"/>
    </sheetView>
  </sheetViews>
  <sheetFormatPr baseColWidth="10" defaultColWidth="8.83203125" defaultRowHeight="15" x14ac:dyDescent="0.2"/>
  <cols>
    <col min="1" max="1" width="12" customWidth="1"/>
    <col min="2" max="2" width="21" customWidth="1"/>
    <col min="3" max="14" width="16.5" customWidth="1"/>
  </cols>
  <sheetData>
    <row r="1" spans="1:14" x14ac:dyDescent="0.2">
      <c r="A1" s="2" t="s">
        <v>283</v>
      </c>
    </row>
    <row r="2" spans="1:14" x14ac:dyDescent="0.2">
      <c r="A2" s="2" t="s">
        <v>302</v>
      </c>
    </row>
    <row r="3" spans="1:14" x14ac:dyDescent="0.2">
      <c r="A3" s="2" t="s">
        <v>477</v>
      </c>
    </row>
    <row r="4" spans="1:14" x14ac:dyDescent="0.2">
      <c r="A4" s="2" t="s">
        <v>5</v>
      </c>
    </row>
    <row r="5" spans="1:14" x14ac:dyDescent="0.2">
      <c r="A5" t="s">
        <v>6</v>
      </c>
    </row>
    <row r="6" spans="1:14" s="11" customFormat="1" x14ac:dyDescent="0.2"/>
    <row r="9" spans="1:14" x14ac:dyDescent="0.2">
      <c r="B9" s="3" t="s">
        <v>210</v>
      </c>
      <c r="C9" s="7">
        <v>2012</v>
      </c>
      <c r="D9" s="7">
        <v>2013</v>
      </c>
      <c r="E9" s="7">
        <v>2014</v>
      </c>
      <c r="F9" s="7">
        <v>2015</v>
      </c>
      <c r="G9" s="7">
        <v>2016</v>
      </c>
      <c r="H9" s="7">
        <v>2017</v>
      </c>
      <c r="I9" s="7">
        <v>2018</v>
      </c>
      <c r="J9" s="7">
        <v>2019</v>
      </c>
      <c r="K9" s="7">
        <v>2020</v>
      </c>
      <c r="L9" s="7">
        <v>2021</v>
      </c>
      <c r="M9" s="7">
        <v>2022</v>
      </c>
      <c r="N9" s="7">
        <v>2023</v>
      </c>
    </row>
    <row r="10" spans="1:14" x14ac:dyDescent="0.2">
      <c r="B10" s="15" t="s">
        <v>8</v>
      </c>
      <c r="C10" s="9">
        <f t="shared" ref="C10:N10" si="0">SUM(C11:C12)</f>
        <v>32597456.680000015</v>
      </c>
      <c r="D10" s="9">
        <f t="shared" si="0"/>
        <v>44752990.359999977</v>
      </c>
      <c r="E10" s="9">
        <f t="shared" si="0"/>
        <v>50617350.110000007</v>
      </c>
      <c r="F10" s="9">
        <f t="shared" si="0"/>
        <v>57507499.020000249</v>
      </c>
      <c r="G10" s="9">
        <f t="shared" si="0"/>
        <v>92747406.680000201</v>
      </c>
      <c r="H10" s="9">
        <f t="shared" si="0"/>
        <v>111058107.66000038</v>
      </c>
      <c r="I10" s="9">
        <f t="shared" si="0"/>
        <v>127295859.36000045</v>
      </c>
      <c r="J10" s="9">
        <f t="shared" si="0"/>
        <v>139060862.40000051</v>
      </c>
      <c r="K10" s="9">
        <f t="shared" si="0"/>
        <v>139355641.58000055</v>
      </c>
      <c r="L10" s="9">
        <f t="shared" si="0"/>
        <v>129901341.89000012</v>
      </c>
      <c r="M10" s="9">
        <f t="shared" si="0"/>
        <v>179559241.11000019</v>
      </c>
      <c r="N10" s="9">
        <f t="shared" si="0"/>
        <v>197333664.37000006</v>
      </c>
    </row>
    <row r="11" spans="1:14" x14ac:dyDescent="0.2">
      <c r="B11" s="12" t="s">
        <v>211</v>
      </c>
      <c r="C11" s="8">
        <v>32597456.680000015</v>
      </c>
      <c r="D11" s="8">
        <v>44752990.359999977</v>
      </c>
      <c r="E11" s="8">
        <v>50617350.110000007</v>
      </c>
      <c r="F11" s="8">
        <v>57492055.150000252</v>
      </c>
      <c r="G11" s="8">
        <v>62377403.640000246</v>
      </c>
      <c r="H11" s="8">
        <v>64975893.480000317</v>
      </c>
      <c r="I11" s="8">
        <v>72464359.820000321</v>
      </c>
      <c r="J11" s="8">
        <v>79380190.900000274</v>
      </c>
      <c r="K11" s="8">
        <v>96239444.140000463</v>
      </c>
      <c r="L11" s="8">
        <v>67566439.850000098</v>
      </c>
      <c r="M11" s="8">
        <v>93787102.430000126</v>
      </c>
      <c r="N11" s="8">
        <v>108879279.37000003</v>
      </c>
    </row>
    <row r="12" spans="1:14" x14ac:dyDescent="0.2">
      <c r="B12" s="12" t="s">
        <v>9</v>
      </c>
      <c r="C12" s="8">
        <v>0</v>
      </c>
      <c r="D12" s="8">
        <v>0</v>
      </c>
      <c r="E12" s="8">
        <v>0</v>
      </c>
      <c r="F12" s="8">
        <v>15443.869999999999</v>
      </c>
      <c r="G12" s="8">
        <v>30370003.039999954</v>
      </c>
      <c r="H12" s="8">
        <v>46082214.180000067</v>
      </c>
      <c r="I12" s="8">
        <v>54831499.540000126</v>
      </c>
      <c r="J12" s="8">
        <v>59680671.500000231</v>
      </c>
      <c r="K12" s="8">
        <v>43116197.440000087</v>
      </c>
      <c r="L12" s="8">
        <v>62334902.040000021</v>
      </c>
      <c r="M12" s="8">
        <v>85772138.680000067</v>
      </c>
      <c r="N12" s="8">
        <v>88454385.00000003</v>
      </c>
    </row>
    <row r="14" spans="1:14" x14ac:dyDescent="0.2">
      <c r="B14" s="108"/>
    </row>
    <row r="15" spans="1:14" x14ac:dyDescent="0.2">
      <c r="C15" s="76"/>
      <c r="D15" s="76"/>
      <c r="E15" s="76"/>
      <c r="F15" s="76"/>
      <c r="G15" s="76"/>
      <c r="H15" s="76"/>
      <c r="I15" s="76"/>
      <c r="J15" s="76"/>
      <c r="K15" s="76"/>
      <c r="L15" s="76"/>
      <c r="M15" s="76"/>
    </row>
    <row r="16" spans="1:14" x14ac:dyDescent="0.2">
      <c r="C16" s="76"/>
      <c r="D16" s="76"/>
      <c r="E16" s="76"/>
      <c r="F16" s="76"/>
      <c r="G16" s="76"/>
      <c r="H16" s="76"/>
      <c r="I16" s="76"/>
      <c r="J16" s="76"/>
      <c r="K16" s="76"/>
      <c r="L16" s="76"/>
      <c r="M16" s="76"/>
    </row>
    <row r="17" spans="3:13" x14ac:dyDescent="0.2">
      <c r="C17" s="76"/>
      <c r="D17" s="76"/>
      <c r="E17" s="76"/>
      <c r="F17" s="76"/>
      <c r="G17" s="76"/>
      <c r="H17" s="76"/>
      <c r="I17" s="76"/>
      <c r="J17" s="76"/>
      <c r="K17" s="76"/>
      <c r="L17" s="76"/>
      <c r="M17" s="76"/>
    </row>
  </sheetData>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BD297-E031-418B-8832-E63724CA3013}">
  <sheetPr>
    <tabColor theme="4" tint="0.79998168889431442"/>
  </sheetPr>
  <dimension ref="A1:E16"/>
  <sheetViews>
    <sheetView workbookViewId="0">
      <pane ySplit="6" topLeftCell="A7" activePane="bottomLeft" state="frozen"/>
      <selection activeCell="C31" sqref="C31"/>
      <selection pane="bottomLeft" activeCell="C31" sqref="C31"/>
    </sheetView>
  </sheetViews>
  <sheetFormatPr baseColWidth="10" defaultColWidth="9.1640625" defaultRowHeight="15" x14ac:dyDescent="0.2"/>
  <cols>
    <col min="1" max="1" width="12" customWidth="1"/>
    <col min="2" max="2" width="42.5" customWidth="1"/>
    <col min="3" max="3" width="13.1640625" bestFit="1" customWidth="1"/>
  </cols>
  <sheetData>
    <row r="1" spans="1:5" x14ac:dyDescent="0.2">
      <c r="A1" s="2" t="s">
        <v>4</v>
      </c>
    </row>
    <row r="2" spans="1:5" x14ac:dyDescent="0.2">
      <c r="A2" s="2" t="s">
        <v>304</v>
      </c>
    </row>
    <row r="3" spans="1:5" x14ac:dyDescent="0.2">
      <c r="A3" s="118" t="s">
        <v>263</v>
      </c>
    </row>
    <row r="4" spans="1:5" x14ac:dyDescent="0.2">
      <c r="A4" s="2" t="s">
        <v>5</v>
      </c>
    </row>
    <row r="5" spans="1:5" x14ac:dyDescent="0.2">
      <c r="A5" t="s">
        <v>305</v>
      </c>
    </row>
    <row r="6" spans="1:5" s="11" customFormat="1" x14ac:dyDescent="0.2"/>
    <row r="8" spans="1:5" x14ac:dyDescent="0.2">
      <c r="B8" s="230" t="s">
        <v>268</v>
      </c>
      <c r="C8" s="228">
        <v>2022</v>
      </c>
      <c r="D8" s="229"/>
    </row>
    <row r="9" spans="1:5" x14ac:dyDescent="0.2">
      <c r="B9" s="231"/>
      <c r="C9" s="165">
        <f>SUM(C10:C14)</f>
        <v>1093500</v>
      </c>
      <c r="D9" s="166">
        <v>1</v>
      </c>
    </row>
    <row r="10" spans="1:5" x14ac:dyDescent="0.2">
      <c r="B10" s="167" t="s">
        <v>265</v>
      </c>
      <c r="C10" s="67">
        <v>475000</v>
      </c>
      <c r="D10" s="97">
        <f>C10/$C$9</f>
        <v>0.43438500228623683</v>
      </c>
      <c r="E10" s="62"/>
    </row>
    <row r="11" spans="1:5" x14ac:dyDescent="0.2">
      <c r="B11" s="167" t="s">
        <v>32</v>
      </c>
      <c r="C11" s="67">
        <v>232400</v>
      </c>
      <c r="D11" s="97">
        <f t="shared" ref="D11:D14" si="0">C11/$C$9</f>
        <v>0.21252857796067673</v>
      </c>
      <c r="E11" s="98"/>
    </row>
    <row r="12" spans="1:5" x14ac:dyDescent="0.2">
      <c r="B12" s="167" t="s">
        <v>306</v>
      </c>
      <c r="C12" s="67">
        <v>192300</v>
      </c>
      <c r="D12" s="97">
        <f t="shared" si="0"/>
        <v>0.17585733882030177</v>
      </c>
      <c r="E12" s="62"/>
    </row>
    <row r="13" spans="1:5" x14ac:dyDescent="0.2">
      <c r="B13" s="167" t="s">
        <v>267</v>
      </c>
      <c r="C13" s="168">
        <f>20600+84400</f>
        <v>105000</v>
      </c>
      <c r="D13" s="97">
        <f t="shared" si="0"/>
        <v>9.6021947873799723E-2</v>
      </c>
      <c r="E13" s="62"/>
    </row>
    <row r="14" spans="1:5" x14ac:dyDescent="0.2">
      <c r="B14" s="167" t="s">
        <v>266</v>
      </c>
      <c r="C14" s="168">
        <v>88800</v>
      </c>
      <c r="D14" s="97">
        <f t="shared" si="0"/>
        <v>8.1207133058984915E-2</v>
      </c>
      <c r="E14" s="62"/>
    </row>
    <row r="16" spans="1:5" x14ac:dyDescent="0.2">
      <c r="B16" s="63" t="s">
        <v>307</v>
      </c>
    </row>
  </sheetData>
  <mergeCells count="2">
    <mergeCell ref="C8:D8"/>
    <mergeCell ref="B8:B9"/>
  </mergeCells>
  <pageMargins left="0.7" right="0.7" top="0.75" bottom="0.75" header="0.3" footer="0.3"/>
  <pageSetup orientation="portrait"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A97E0-2373-46A9-9EC5-01853007B510}">
  <sheetPr>
    <tabColor theme="7" tint="0.79998168889431442"/>
  </sheetPr>
  <dimension ref="A1:C12"/>
  <sheetViews>
    <sheetView zoomScaleNormal="100" zoomScaleSheetLayoutView="94" workbookViewId="0">
      <pane ySplit="6" topLeftCell="A7" activePane="bottomLeft" state="frozen"/>
      <selection activeCell="C31" sqref="C31"/>
      <selection pane="bottomLeft" activeCell="C31" sqref="C31"/>
    </sheetView>
  </sheetViews>
  <sheetFormatPr baseColWidth="10" defaultColWidth="8.83203125" defaultRowHeight="15" x14ac:dyDescent="0.2"/>
  <cols>
    <col min="1" max="1" width="12" customWidth="1"/>
    <col min="2" max="2" width="35.1640625" customWidth="1"/>
    <col min="3" max="8" width="12.5" customWidth="1"/>
  </cols>
  <sheetData>
    <row r="1" spans="1:3" x14ac:dyDescent="0.2">
      <c r="A1" s="2" t="s">
        <v>200</v>
      </c>
    </row>
    <row r="2" spans="1:3" x14ac:dyDescent="0.2">
      <c r="A2" s="2" t="s">
        <v>284</v>
      </c>
    </row>
    <row r="3" spans="1:3" x14ac:dyDescent="0.2">
      <c r="A3" s="2" t="s">
        <v>285</v>
      </c>
    </row>
    <row r="4" spans="1:3" x14ac:dyDescent="0.2">
      <c r="A4" s="2" t="s">
        <v>5</v>
      </c>
    </row>
    <row r="5" spans="1:3" x14ac:dyDescent="0.2">
      <c r="A5" s="96" t="s">
        <v>298</v>
      </c>
    </row>
    <row r="6" spans="1:3" s="11" customFormat="1" x14ac:dyDescent="0.2"/>
    <row r="8" spans="1:3" ht="30.75" customHeight="1" x14ac:dyDescent="0.2">
      <c r="B8" s="260" t="s">
        <v>286</v>
      </c>
      <c r="C8" s="260"/>
    </row>
    <row r="9" spans="1:3" x14ac:dyDescent="0.2">
      <c r="B9" s="154"/>
      <c r="C9" s="154">
        <v>2022</v>
      </c>
    </row>
    <row r="10" spans="1:3" ht="16" x14ac:dyDescent="0.2">
      <c r="B10" s="49" t="s">
        <v>197</v>
      </c>
      <c r="C10" s="50">
        <v>7500</v>
      </c>
    </row>
    <row r="11" spans="1:3" s="142" customFormat="1" ht="16" x14ac:dyDescent="0.2">
      <c r="B11" s="49" t="s">
        <v>287</v>
      </c>
      <c r="C11" s="51">
        <v>475</v>
      </c>
    </row>
    <row r="12" spans="1:3" ht="16" x14ac:dyDescent="0.2">
      <c r="B12" s="49" t="s">
        <v>288</v>
      </c>
      <c r="C12" s="51">
        <v>775</v>
      </c>
    </row>
  </sheetData>
  <mergeCells count="1">
    <mergeCell ref="B8:C8"/>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85238-35E9-42DB-9F21-F7FC8DF3A7FB}">
  <sheetPr>
    <tabColor theme="4" tint="0.79998168889431442"/>
  </sheetPr>
  <dimension ref="A1:P15"/>
  <sheetViews>
    <sheetView zoomScaleNormal="100" zoomScaleSheetLayoutView="94" workbookViewId="0">
      <pane ySplit="6" topLeftCell="A7" activePane="bottomLeft" state="frozen"/>
      <selection activeCell="C31" sqref="C31"/>
      <selection pane="bottomLeft" activeCell="C31" sqref="C31"/>
    </sheetView>
  </sheetViews>
  <sheetFormatPr baseColWidth="10" defaultColWidth="8.83203125" defaultRowHeight="15" x14ac:dyDescent="0.2"/>
  <cols>
    <col min="1" max="1" width="12" customWidth="1"/>
    <col min="2" max="2" width="21.5" customWidth="1"/>
    <col min="3" max="13" width="10" customWidth="1"/>
    <col min="14" max="16" width="12.5" customWidth="1"/>
  </cols>
  <sheetData>
    <row r="1" spans="1:16" x14ac:dyDescent="0.2">
      <c r="A1" s="2" t="s">
        <v>308</v>
      </c>
    </row>
    <row r="2" spans="1:16" x14ac:dyDescent="0.2">
      <c r="A2" s="2" t="s">
        <v>310</v>
      </c>
    </row>
    <row r="3" spans="1:16" x14ac:dyDescent="0.2">
      <c r="A3" s="118" t="s">
        <v>309</v>
      </c>
    </row>
    <row r="4" spans="1:16" x14ac:dyDescent="0.2">
      <c r="A4" s="2" t="s">
        <v>5</v>
      </c>
    </row>
    <row r="5" spans="1:16" x14ac:dyDescent="0.2">
      <c r="A5" t="s">
        <v>212</v>
      </c>
    </row>
    <row r="6" spans="1:16" s="11" customFormat="1" x14ac:dyDescent="0.2"/>
    <row r="8" spans="1:16" x14ac:dyDescent="0.2">
      <c r="B8" s="3" t="s">
        <v>465</v>
      </c>
      <c r="C8" s="111">
        <v>2013</v>
      </c>
      <c r="D8" s="111">
        <v>2014</v>
      </c>
      <c r="E8" s="111">
        <v>2015</v>
      </c>
      <c r="F8" s="111">
        <v>2016</v>
      </c>
      <c r="G8" s="111">
        <v>2017</v>
      </c>
      <c r="H8" s="111">
        <v>2018</v>
      </c>
      <c r="I8" s="111">
        <v>2019</v>
      </c>
      <c r="J8" s="111">
        <v>2020</v>
      </c>
      <c r="K8" s="111">
        <v>2021</v>
      </c>
      <c r="L8" s="111">
        <v>2022</v>
      </c>
      <c r="M8" s="111">
        <v>2023</v>
      </c>
      <c r="N8" s="101" t="s">
        <v>10</v>
      </c>
      <c r="O8" s="232" t="s">
        <v>311</v>
      </c>
      <c r="P8" s="233"/>
    </row>
    <row r="9" spans="1:16" x14ac:dyDescent="0.2">
      <c r="B9" s="15" t="s">
        <v>8</v>
      </c>
      <c r="C9" s="158">
        <v>135178.83333333334</v>
      </c>
      <c r="D9" s="158">
        <v>144849.08333333334</v>
      </c>
      <c r="E9" s="158">
        <v>154097.75000000003</v>
      </c>
      <c r="F9" s="158">
        <v>218175.75</v>
      </c>
      <c r="G9" s="158">
        <v>251917.33333333334</v>
      </c>
      <c r="H9" s="158">
        <v>269560</v>
      </c>
      <c r="I9" s="158">
        <v>261395</v>
      </c>
      <c r="J9" s="158">
        <v>253667.91666666663</v>
      </c>
      <c r="K9" s="158">
        <v>283928.25</v>
      </c>
      <c r="L9" s="158">
        <v>305376.41666666669</v>
      </c>
      <c r="M9" s="158">
        <v>288809.75</v>
      </c>
      <c r="N9" s="159">
        <f>L9/$L$9</f>
        <v>1</v>
      </c>
      <c r="O9" s="27">
        <f>M9-L9</f>
        <v>-16566.666666666686</v>
      </c>
      <c r="P9" s="160">
        <f>(M9/L9)^(1/1)-1</f>
        <v>-5.4249987106077091E-2</v>
      </c>
    </row>
    <row r="10" spans="1:16" x14ac:dyDescent="0.2">
      <c r="B10" s="12" t="s">
        <v>11</v>
      </c>
      <c r="C10" s="103">
        <v>7268.416666666667</v>
      </c>
      <c r="D10" s="103">
        <v>7239</v>
      </c>
      <c r="E10" s="103">
        <v>7510.6666666666661</v>
      </c>
      <c r="F10" s="103">
        <v>7962.916666666667</v>
      </c>
      <c r="G10" s="103">
        <v>8195</v>
      </c>
      <c r="H10" s="103">
        <v>8384.4166666666661</v>
      </c>
      <c r="I10" s="103">
        <v>8556.4166666666661</v>
      </c>
      <c r="J10" s="103">
        <v>9393.0000000000018</v>
      </c>
      <c r="K10" s="103">
        <v>9699.0833333333321</v>
      </c>
      <c r="L10" s="103">
        <v>10207.916666666666</v>
      </c>
      <c r="M10" s="103">
        <v>10096.416666666666</v>
      </c>
      <c r="N10" s="102">
        <f>L10/$L$9</f>
        <v>3.3427324801604139E-2</v>
      </c>
      <c r="O10" s="14">
        <f t="shared" ref="O10:O13" si="0">M10-L10</f>
        <v>-111.5</v>
      </c>
      <c r="P10" s="104">
        <f t="shared" ref="P10:P13" si="1">(M10/L10)^(1/1)-1</f>
        <v>-1.0922894812033124E-2</v>
      </c>
    </row>
    <row r="11" spans="1:16" x14ac:dyDescent="0.2">
      <c r="B11" s="12" t="s">
        <v>12</v>
      </c>
      <c r="C11" s="103">
        <v>92176.083333333343</v>
      </c>
      <c r="D11" s="103">
        <v>96099.916666666672</v>
      </c>
      <c r="E11" s="103">
        <v>99799.416666666672</v>
      </c>
      <c r="F11" s="103">
        <v>109865.16666666667</v>
      </c>
      <c r="G11" s="103">
        <v>116021.75</v>
      </c>
      <c r="H11" s="103">
        <v>119847.41666666666</v>
      </c>
      <c r="I11" s="103">
        <v>115009.33333333333</v>
      </c>
      <c r="J11" s="103">
        <v>107886.49999999999</v>
      </c>
      <c r="K11" s="103">
        <v>115001.58333333333</v>
      </c>
      <c r="L11" s="103">
        <v>119242.58333333333</v>
      </c>
      <c r="M11" s="103">
        <v>111050.83333333334</v>
      </c>
      <c r="N11" s="102">
        <f>L11/$L$9</f>
        <v>0.39047738078442529</v>
      </c>
      <c r="O11" s="14">
        <f t="shared" si="0"/>
        <v>-8191.7499999999854</v>
      </c>
      <c r="P11" s="104">
        <f t="shared" si="1"/>
        <v>-6.8698192969373961E-2</v>
      </c>
    </row>
    <row r="12" spans="1:16" x14ac:dyDescent="0.2">
      <c r="B12" s="12" t="s">
        <v>13</v>
      </c>
      <c r="C12" s="103">
        <v>35734.333333333336</v>
      </c>
      <c r="D12" s="103">
        <v>41510.166666666672</v>
      </c>
      <c r="E12" s="103">
        <v>46787.333333333336</v>
      </c>
      <c r="F12" s="103">
        <v>45529.25</v>
      </c>
      <c r="G12" s="103">
        <v>42960.083333333336</v>
      </c>
      <c r="H12" s="103">
        <v>41500.25</v>
      </c>
      <c r="I12" s="103">
        <v>40782.083333333336</v>
      </c>
      <c r="J12" s="103">
        <v>43154.749999999993</v>
      </c>
      <c r="K12" s="103">
        <v>51749.083333333336</v>
      </c>
      <c r="L12" s="103">
        <v>58614.499999999993</v>
      </c>
      <c r="M12" s="103">
        <v>57957.25</v>
      </c>
      <c r="N12" s="102">
        <f>L12/$L$9</f>
        <v>0.19194180297157848</v>
      </c>
      <c r="O12" s="14">
        <f t="shared" si="0"/>
        <v>-657.24999999999272</v>
      </c>
      <c r="P12" s="104">
        <f t="shared" si="1"/>
        <v>-1.1213095735696621E-2</v>
      </c>
    </row>
    <row r="13" spans="1:16" x14ac:dyDescent="0.2">
      <c r="B13" s="12" t="s">
        <v>14</v>
      </c>
      <c r="C13" s="103">
        <v>0</v>
      </c>
      <c r="D13" s="103">
        <v>0</v>
      </c>
      <c r="E13" s="103">
        <v>0.33333333333333331</v>
      </c>
      <c r="F13" s="103">
        <v>54818.416666666664</v>
      </c>
      <c r="G13" s="103">
        <v>84740.5</v>
      </c>
      <c r="H13" s="103">
        <v>99827.916666666672</v>
      </c>
      <c r="I13" s="103">
        <v>97047.166666666672</v>
      </c>
      <c r="J13" s="103">
        <v>93233.666666666672</v>
      </c>
      <c r="K13" s="103">
        <v>107478.5</v>
      </c>
      <c r="L13" s="103">
        <v>117311.41666666667</v>
      </c>
      <c r="M13" s="103">
        <v>109705.25</v>
      </c>
      <c r="N13" s="102">
        <f>L13/$L$9</f>
        <v>0.38415349144239197</v>
      </c>
      <c r="O13" s="14">
        <f t="shared" si="0"/>
        <v>-7606.1666666666715</v>
      </c>
      <c r="P13" s="104">
        <f t="shared" si="1"/>
        <v>-6.4837395053195301E-2</v>
      </c>
    </row>
    <row r="14" spans="1:16" x14ac:dyDescent="0.2">
      <c r="H14" s="99"/>
    </row>
    <row r="15" spans="1:16" x14ac:dyDescent="0.2">
      <c r="B15" s="63" t="s">
        <v>466</v>
      </c>
    </row>
  </sheetData>
  <mergeCells count="1">
    <mergeCell ref="O8:P8"/>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9D2CC-BB9D-4EA7-B7DF-61402F2FB5B0}">
  <sheetPr>
    <tabColor theme="4" tint="0.79998168889431442"/>
  </sheetPr>
  <dimension ref="A1:J38"/>
  <sheetViews>
    <sheetView zoomScaleNormal="100" zoomScaleSheetLayoutView="94" workbookViewId="0">
      <pane ySplit="7" topLeftCell="A8" activePane="bottomLeft" state="frozen"/>
      <selection activeCell="C31" sqref="C31"/>
      <selection pane="bottomLeft" activeCell="C31" sqref="C31"/>
    </sheetView>
  </sheetViews>
  <sheetFormatPr baseColWidth="10" defaultColWidth="8.83203125" defaultRowHeight="15" x14ac:dyDescent="0.2"/>
  <cols>
    <col min="1" max="1" width="12" customWidth="1"/>
    <col min="2" max="2" width="38" customWidth="1"/>
    <col min="3" max="6" width="12.5" customWidth="1"/>
    <col min="7" max="7" width="13.1640625" customWidth="1"/>
    <col min="8" max="8" width="25.1640625" customWidth="1"/>
    <col min="9" max="9" width="13.1640625" customWidth="1"/>
    <col min="10" max="11" width="10" customWidth="1"/>
    <col min="12" max="12" width="9" customWidth="1"/>
  </cols>
  <sheetData>
    <row r="1" spans="1:10" x14ac:dyDescent="0.2">
      <c r="A1" s="2" t="s">
        <v>539</v>
      </c>
    </row>
    <row r="2" spans="1:10" x14ac:dyDescent="0.2">
      <c r="A2" s="2" t="s">
        <v>540</v>
      </c>
    </row>
    <row r="3" spans="1:10" x14ac:dyDescent="0.2">
      <c r="A3" s="2" t="s">
        <v>312</v>
      </c>
    </row>
    <row r="4" spans="1:10" x14ac:dyDescent="0.2">
      <c r="A4" s="2" t="s">
        <v>5</v>
      </c>
    </row>
    <row r="5" spans="1:10" x14ac:dyDescent="0.2">
      <c r="A5" t="s">
        <v>6</v>
      </c>
    </row>
    <row r="6" spans="1:10" x14ac:dyDescent="0.2">
      <c r="A6" t="s">
        <v>350</v>
      </c>
    </row>
    <row r="7" spans="1:10" s="11" customFormat="1" x14ac:dyDescent="0.2"/>
    <row r="9" spans="1:10" x14ac:dyDescent="0.2">
      <c r="B9" s="234" t="s">
        <v>313</v>
      </c>
      <c r="C9" s="234"/>
      <c r="D9" s="234"/>
      <c r="E9" s="234"/>
      <c r="F9" s="234"/>
      <c r="H9" s="228" t="s">
        <v>313</v>
      </c>
      <c r="I9" s="235"/>
      <c r="J9" s="229"/>
    </row>
    <row r="10" spans="1:10" x14ac:dyDescent="0.2">
      <c r="B10" s="15" t="s">
        <v>15</v>
      </c>
      <c r="C10" s="152" t="s">
        <v>16</v>
      </c>
      <c r="D10" s="152" t="s">
        <v>159</v>
      </c>
      <c r="E10" s="152" t="s">
        <v>18</v>
      </c>
      <c r="F10" s="152" t="s">
        <v>215</v>
      </c>
      <c r="H10" s="15" t="s">
        <v>19</v>
      </c>
      <c r="I10" s="15" t="s">
        <v>8</v>
      </c>
      <c r="J10" s="15" t="s">
        <v>20</v>
      </c>
    </row>
    <row r="11" spans="1:10" x14ac:dyDescent="0.2">
      <c r="B11" s="12" t="s">
        <v>8</v>
      </c>
      <c r="C11" s="20">
        <f>SUM(C12:C13)</f>
        <v>197305</v>
      </c>
      <c r="D11" s="20">
        <f>SUM(D12:D13)</f>
        <v>51092</v>
      </c>
      <c r="E11" s="20">
        <f>SUM(E12:E13)</f>
        <v>4781</v>
      </c>
      <c r="F11" s="20">
        <f>SUM(C11:E11)</f>
        <v>253178</v>
      </c>
      <c r="H11" s="12" t="s">
        <v>8</v>
      </c>
      <c r="I11" s="94">
        <v>288810</v>
      </c>
      <c r="J11" s="91">
        <f>SUM(J12:J16)</f>
        <v>1</v>
      </c>
    </row>
    <row r="12" spans="1:10" x14ac:dyDescent="0.2">
      <c r="B12" s="12" t="s">
        <v>21</v>
      </c>
      <c r="C12" s="5">
        <v>106101</v>
      </c>
      <c r="D12" s="5">
        <v>26944</v>
      </c>
      <c r="E12" s="5">
        <v>2300</v>
      </c>
      <c r="F12" s="20">
        <f>SUM(C12:E12)</f>
        <v>135345</v>
      </c>
      <c r="H12" s="12" t="s">
        <v>22</v>
      </c>
      <c r="I12" s="92">
        <f>$I$11*J12</f>
        <v>61184.552962633708</v>
      </c>
      <c r="J12" s="176">
        <v>0.21185053482439564</v>
      </c>
    </row>
    <row r="13" spans="1:10" x14ac:dyDescent="0.2">
      <c r="B13" s="12" t="s">
        <v>23</v>
      </c>
      <c r="C13" s="5">
        <v>91204</v>
      </c>
      <c r="D13" s="5">
        <v>24148</v>
      </c>
      <c r="E13" s="5">
        <v>2481</v>
      </c>
      <c r="F13" s="20">
        <f>SUM(C13:E13)</f>
        <v>117833</v>
      </c>
      <c r="H13" s="12" t="s">
        <v>24</v>
      </c>
      <c r="I13" s="92">
        <f>$I$11*J13</f>
        <v>55701.381549618738</v>
      </c>
      <c r="J13" s="95">
        <v>0.19286514161427493</v>
      </c>
    </row>
    <row r="14" spans="1:10" x14ac:dyDescent="0.2">
      <c r="H14" s="12" t="s">
        <v>25</v>
      </c>
      <c r="I14" s="92">
        <f>$I$11*J14</f>
        <v>69280.643304112818</v>
      </c>
      <c r="J14" s="95">
        <v>0.23988311798106998</v>
      </c>
    </row>
    <row r="15" spans="1:10" x14ac:dyDescent="0.2">
      <c r="B15" s="15" t="s">
        <v>29</v>
      </c>
      <c r="C15" s="152" t="s">
        <v>16</v>
      </c>
      <c r="D15" s="152" t="s">
        <v>17</v>
      </c>
      <c r="E15" s="152" t="s">
        <v>18</v>
      </c>
      <c r="F15" s="152" t="s">
        <v>215</v>
      </c>
      <c r="H15" s="12" t="s">
        <v>27</v>
      </c>
      <c r="I15" s="92">
        <f>$I$11*J15</f>
        <v>100585.42040218518</v>
      </c>
      <c r="J15" s="95">
        <v>0.34827540736880708</v>
      </c>
    </row>
    <row r="16" spans="1:10" x14ac:dyDescent="0.2">
      <c r="B16" s="12" t="s">
        <v>8</v>
      </c>
      <c r="C16" s="18">
        <f>C11/C$11</f>
        <v>1</v>
      </c>
      <c r="D16" s="18">
        <f t="shared" ref="D16:E18" si="0">D11/D$11</f>
        <v>1</v>
      </c>
      <c r="E16" s="18">
        <f t="shared" si="0"/>
        <v>1</v>
      </c>
      <c r="F16" s="18">
        <f>F11/F$11</f>
        <v>1</v>
      </c>
      <c r="H16" s="12" t="s">
        <v>28</v>
      </c>
      <c r="I16" s="92">
        <f>$I$11*J16</f>
        <v>2058.0017814495527</v>
      </c>
      <c r="J16" s="95">
        <v>7.1257982114523487E-3</v>
      </c>
    </row>
    <row r="17" spans="2:10" x14ac:dyDescent="0.2">
      <c r="B17" s="12" t="s">
        <v>21</v>
      </c>
      <c r="C17" s="16">
        <f>C12/C$11</f>
        <v>0.53775119738475963</v>
      </c>
      <c r="D17" s="16">
        <f t="shared" si="0"/>
        <v>0.52736240507320131</v>
      </c>
      <c r="E17" s="16">
        <f>E12/E$11</f>
        <v>0.48107090566827021</v>
      </c>
      <c r="F17" s="18">
        <f>F12/F$11</f>
        <v>0.53458436357029437</v>
      </c>
    </row>
    <row r="18" spans="2:10" x14ac:dyDescent="0.2">
      <c r="B18" s="12" t="s">
        <v>23</v>
      </c>
      <c r="C18" s="16">
        <f>C13/C$11</f>
        <v>0.46224880261524037</v>
      </c>
      <c r="D18" s="16">
        <f t="shared" si="0"/>
        <v>0.47263759492679874</v>
      </c>
      <c r="E18" s="16">
        <f t="shared" si="0"/>
        <v>0.51892909433172973</v>
      </c>
      <c r="F18" s="18">
        <f>F13/F$11</f>
        <v>0.46541563642970557</v>
      </c>
      <c r="H18" s="236" t="s">
        <v>314</v>
      </c>
      <c r="I18" s="237"/>
      <c r="J18" s="238"/>
    </row>
    <row r="19" spans="2:10" x14ac:dyDescent="0.2">
      <c r="H19" s="88"/>
      <c r="I19" s="88" t="s">
        <v>8</v>
      </c>
      <c r="J19" s="88" t="s">
        <v>20</v>
      </c>
    </row>
    <row r="20" spans="2:10" x14ac:dyDescent="0.2">
      <c r="B20" s="15" t="s">
        <v>26</v>
      </c>
      <c r="C20" s="152" t="s">
        <v>16</v>
      </c>
      <c r="D20" s="152" t="s">
        <v>17</v>
      </c>
      <c r="E20" s="152" t="s">
        <v>18</v>
      </c>
      <c r="F20" s="152" t="s">
        <v>215</v>
      </c>
      <c r="H20" s="90" t="s">
        <v>8</v>
      </c>
      <c r="I20" s="94">
        <v>1068773</v>
      </c>
      <c r="J20" s="91">
        <f>SUM(J21:J25)</f>
        <v>1</v>
      </c>
    </row>
    <row r="21" spans="2:10" x14ac:dyDescent="0.2">
      <c r="B21" s="12" t="s">
        <v>8</v>
      </c>
      <c r="C21" s="18">
        <f>C11/$F$11</f>
        <v>0.77931336846013477</v>
      </c>
      <c r="D21" s="18">
        <f>D11/$F$11</f>
        <v>0.20180268427746487</v>
      </c>
      <c r="E21" s="18">
        <f>E11/$F$11</f>
        <v>1.8883947262400367E-2</v>
      </c>
      <c r="F21" s="18">
        <f>SUM(C21:E21)</f>
        <v>1</v>
      </c>
      <c r="H21" s="90" t="s">
        <v>22</v>
      </c>
      <c r="I21" s="92">
        <v>210109</v>
      </c>
      <c r="J21" s="95">
        <v>0.19658898568732555</v>
      </c>
    </row>
    <row r="22" spans="2:10" x14ac:dyDescent="0.2">
      <c r="B22" s="12" t="s">
        <v>21</v>
      </c>
      <c r="C22" s="16">
        <f t="shared" ref="C22:F23" si="1">C12/$F12</f>
        <v>0.78392995677712507</v>
      </c>
      <c r="D22" s="16">
        <f t="shared" si="1"/>
        <v>0.19907643429753594</v>
      </c>
      <c r="E22" s="16">
        <f>E12/$F12</f>
        <v>1.6993608925338948E-2</v>
      </c>
      <c r="F22" s="18">
        <f t="shared" si="1"/>
        <v>1</v>
      </c>
      <c r="H22" s="90" t="s">
        <v>24</v>
      </c>
      <c r="I22" s="92">
        <v>185777</v>
      </c>
      <c r="J22" s="95">
        <v>0.17382269200288555</v>
      </c>
    </row>
    <row r="23" spans="2:10" x14ac:dyDescent="0.2">
      <c r="B23" s="12" t="s">
        <v>23</v>
      </c>
      <c r="C23" s="16">
        <f t="shared" si="1"/>
        <v>0.7740106761263823</v>
      </c>
      <c r="D23" s="16">
        <f t="shared" si="1"/>
        <v>0.20493410165233847</v>
      </c>
      <c r="E23" s="16">
        <f t="shared" si="1"/>
        <v>2.1055222221279268E-2</v>
      </c>
      <c r="F23" s="18">
        <f t="shared" si="1"/>
        <v>1</v>
      </c>
      <c r="H23" s="90" t="s">
        <v>25</v>
      </c>
      <c r="I23" s="92">
        <v>287235</v>
      </c>
      <c r="J23" s="95">
        <v>0.26875211106567998</v>
      </c>
    </row>
    <row r="24" spans="2:10" x14ac:dyDescent="0.2">
      <c r="H24" s="90" t="s">
        <v>27</v>
      </c>
      <c r="I24" s="92">
        <v>385652</v>
      </c>
      <c r="J24" s="95">
        <v>0.36083621124410892</v>
      </c>
    </row>
    <row r="25" spans="2:10" x14ac:dyDescent="0.2">
      <c r="B25" s="239" t="s">
        <v>314</v>
      </c>
      <c r="C25" s="239"/>
      <c r="D25" s="239"/>
      <c r="E25" s="239"/>
      <c r="F25" s="239"/>
      <c r="H25" s="90" t="s">
        <v>28</v>
      </c>
      <c r="I25" s="92">
        <v>0</v>
      </c>
      <c r="J25" s="95">
        <v>0</v>
      </c>
    </row>
    <row r="26" spans="2:10" x14ac:dyDescent="0.2">
      <c r="B26" s="88"/>
      <c r="C26" s="89" t="s">
        <v>16</v>
      </c>
      <c r="D26" s="89" t="s">
        <v>159</v>
      </c>
      <c r="E26" s="89" t="s">
        <v>18</v>
      </c>
      <c r="F26" s="89" t="s">
        <v>8</v>
      </c>
      <c r="H26" s="96"/>
      <c r="I26" s="96"/>
      <c r="J26" s="96"/>
    </row>
    <row r="27" spans="2:10" x14ac:dyDescent="0.2">
      <c r="B27" s="90" t="s">
        <v>30</v>
      </c>
      <c r="C27" s="177">
        <v>0.89</v>
      </c>
      <c r="D27" s="91">
        <v>6.5000000000000002E-2</v>
      </c>
      <c r="E27" s="177">
        <v>0.04</v>
      </c>
      <c r="F27" s="177">
        <f>SUM(C27:E27)</f>
        <v>0.99500000000000011</v>
      </c>
    </row>
    <row r="28" spans="2:10" x14ac:dyDescent="0.2">
      <c r="B28" s="90" t="s">
        <v>244</v>
      </c>
      <c r="C28" s="92">
        <f>C27*$F28</f>
        <v>964960.25</v>
      </c>
      <c r="D28" s="92">
        <f>D27*$F28</f>
        <v>70474.625</v>
      </c>
      <c r="E28" s="92">
        <f>E27*$F28</f>
        <v>43369</v>
      </c>
      <c r="F28" s="93">
        <v>1084225</v>
      </c>
    </row>
    <row r="30" spans="2:10" x14ac:dyDescent="0.2">
      <c r="B30" s="63" t="s">
        <v>351</v>
      </c>
    </row>
    <row r="31" spans="2:10" x14ac:dyDescent="0.2">
      <c r="B31" s="63" t="s">
        <v>352</v>
      </c>
    </row>
    <row r="32" spans="2:10" x14ac:dyDescent="0.2">
      <c r="B32" s="63" t="s">
        <v>269</v>
      </c>
    </row>
    <row r="38" spans="3:3" x14ac:dyDescent="0.2">
      <c r="C38" s="21"/>
    </row>
  </sheetData>
  <mergeCells count="4">
    <mergeCell ref="B9:F9"/>
    <mergeCell ref="H9:J9"/>
    <mergeCell ref="H18:J18"/>
    <mergeCell ref="B25:F25"/>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9C559-5D66-4356-805F-08D5E7242BED}">
  <sheetPr>
    <tabColor theme="4" tint="0.79998168889431442"/>
  </sheetPr>
  <dimension ref="A1:F70"/>
  <sheetViews>
    <sheetView zoomScaleNormal="100" zoomScaleSheetLayoutView="94" workbookViewId="0">
      <pane ySplit="7" topLeftCell="A8" activePane="bottomLeft" state="frozen"/>
      <selection activeCell="C31" sqref="C31"/>
      <selection pane="bottomLeft" activeCell="C31" sqref="C31"/>
    </sheetView>
  </sheetViews>
  <sheetFormatPr baseColWidth="10" defaultColWidth="8.83203125" defaultRowHeight="15" x14ac:dyDescent="0.2"/>
  <cols>
    <col min="1" max="1" width="12" customWidth="1"/>
    <col min="2" max="2" width="38" customWidth="1"/>
    <col min="3" max="3" width="14.6640625" customWidth="1"/>
    <col min="4" max="7" width="12.5" customWidth="1"/>
  </cols>
  <sheetData>
    <row r="1" spans="1:6" x14ac:dyDescent="0.2">
      <c r="A1" s="2" t="s">
        <v>349</v>
      </c>
    </row>
    <row r="2" spans="1:6" x14ac:dyDescent="0.2">
      <c r="A2" s="2" t="s">
        <v>541</v>
      </c>
    </row>
    <row r="3" spans="1:6" x14ac:dyDescent="0.2">
      <c r="A3" s="118" t="s">
        <v>303</v>
      </c>
    </row>
    <row r="4" spans="1:6" x14ac:dyDescent="0.2">
      <c r="A4" s="2" t="s">
        <v>5</v>
      </c>
    </row>
    <row r="5" spans="1:6" x14ac:dyDescent="0.2">
      <c r="A5" t="s">
        <v>6</v>
      </c>
    </row>
    <row r="6" spans="1:6" x14ac:dyDescent="0.2">
      <c r="A6" t="s">
        <v>31</v>
      </c>
    </row>
    <row r="7" spans="1:6" s="11" customFormat="1" x14ac:dyDescent="0.2"/>
    <row r="8" spans="1:6" x14ac:dyDescent="0.2">
      <c r="C8" s="68"/>
    </row>
    <row r="9" spans="1:6" x14ac:dyDescent="0.2">
      <c r="B9" s="240" t="s">
        <v>313</v>
      </c>
      <c r="C9" s="240"/>
      <c r="D9" s="240"/>
      <c r="E9" s="240"/>
    </row>
    <row r="10" spans="1:6" x14ac:dyDescent="0.2">
      <c r="B10" s="3" t="s">
        <v>33</v>
      </c>
      <c r="C10" s="73" t="s">
        <v>32</v>
      </c>
      <c r="D10" s="73" t="s">
        <v>315</v>
      </c>
      <c r="E10" s="7" t="s">
        <v>10</v>
      </c>
    </row>
    <row r="11" spans="1:6" x14ac:dyDescent="0.2">
      <c r="B11" s="15" t="s">
        <v>8</v>
      </c>
      <c r="C11" s="72">
        <f>SUM(C12:C68)</f>
        <v>288809.74999999994</v>
      </c>
      <c r="D11" s="4">
        <v>1084225</v>
      </c>
      <c r="E11" s="160">
        <f t="shared" ref="E11:E60" si="0">C11/D11</f>
        <v>0.26637436878876614</v>
      </c>
      <c r="F11" s="62"/>
    </row>
    <row r="12" spans="1:6" x14ac:dyDescent="0.2">
      <c r="B12" s="12" t="s">
        <v>36</v>
      </c>
      <c r="C12" s="14">
        <v>7492.3333333333339</v>
      </c>
      <c r="D12" s="5">
        <v>13681</v>
      </c>
      <c r="E12" s="75">
        <f t="shared" si="0"/>
        <v>0.54764515264478719</v>
      </c>
      <c r="F12" s="62"/>
    </row>
    <row r="13" spans="1:6" x14ac:dyDescent="0.2">
      <c r="B13" s="12" t="s">
        <v>37</v>
      </c>
      <c r="C13" s="14">
        <v>5568.5</v>
      </c>
      <c r="D13" s="5">
        <v>10572</v>
      </c>
      <c r="E13" s="75">
        <f t="shared" si="0"/>
        <v>0.5267215285660235</v>
      </c>
      <c r="F13" s="62"/>
    </row>
    <row r="14" spans="1:6" x14ac:dyDescent="0.2">
      <c r="B14" s="12" t="s">
        <v>38</v>
      </c>
      <c r="C14" s="14">
        <v>6460.916666666667</v>
      </c>
      <c r="D14" s="5">
        <v>12851</v>
      </c>
      <c r="E14" s="75">
        <f t="shared" si="0"/>
        <v>0.502755946359557</v>
      </c>
      <c r="F14" s="62"/>
    </row>
    <row r="15" spans="1:6" x14ac:dyDescent="0.2">
      <c r="B15" s="12" t="s">
        <v>42</v>
      </c>
      <c r="C15" s="14">
        <v>386.75</v>
      </c>
      <c r="D15" s="5">
        <v>835</v>
      </c>
      <c r="E15" s="75">
        <f>C15/D15</f>
        <v>0.4631736526946108</v>
      </c>
      <c r="F15" s="62"/>
    </row>
    <row r="16" spans="1:6" x14ac:dyDescent="0.2">
      <c r="B16" s="12" t="s">
        <v>39</v>
      </c>
      <c r="C16" s="14">
        <v>3503.416666666667</v>
      </c>
      <c r="D16" s="5">
        <v>8088</v>
      </c>
      <c r="E16" s="75">
        <f t="shared" si="0"/>
        <v>0.43316229805473133</v>
      </c>
      <c r="F16" s="62"/>
    </row>
    <row r="17" spans="2:6" x14ac:dyDescent="0.2">
      <c r="B17" s="12" t="s">
        <v>41</v>
      </c>
      <c r="C17" s="14">
        <v>6696.9166666666679</v>
      </c>
      <c r="D17" s="5">
        <v>16068</v>
      </c>
      <c r="E17" s="75">
        <f t="shared" si="0"/>
        <v>0.41678595137333008</v>
      </c>
      <c r="F17" s="62"/>
    </row>
    <row r="18" spans="2:6" x14ac:dyDescent="0.2">
      <c r="B18" s="12" t="s">
        <v>40</v>
      </c>
      <c r="C18" s="14">
        <v>2500.6666666666665</v>
      </c>
      <c r="D18" s="5">
        <v>6078</v>
      </c>
      <c r="E18" s="75">
        <f t="shared" si="0"/>
        <v>0.41142919820116264</v>
      </c>
      <c r="F18" s="62"/>
    </row>
    <row r="19" spans="2:6" x14ac:dyDescent="0.2">
      <c r="B19" s="12" t="s">
        <v>44</v>
      </c>
      <c r="C19" s="14">
        <v>792.91666666666663</v>
      </c>
      <c r="D19" s="5">
        <v>2032</v>
      </c>
      <c r="E19" s="75">
        <f>C19/D19</f>
        <v>0.39021489501312334</v>
      </c>
      <c r="F19" s="62"/>
    </row>
    <row r="20" spans="2:6" x14ac:dyDescent="0.2">
      <c r="B20" s="12" t="s">
        <v>43</v>
      </c>
      <c r="C20" s="14">
        <v>2667</v>
      </c>
      <c r="D20" s="5">
        <v>6936</v>
      </c>
      <c r="E20" s="75">
        <f t="shared" si="0"/>
        <v>0.38451557093425603</v>
      </c>
      <c r="F20" s="62"/>
    </row>
    <row r="21" spans="2:6" x14ac:dyDescent="0.2">
      <c r="B21" s="12" t="s">
        <v>49</v>
      </c>
      <c r="C21" s="14">
        <v>1430.1666666666665</v>
      </c>
      <c r="D21" s="5">
        <v>4240</v>
      </c>
      <c r="E21" s="75">
        <f t="shared" ref="E21:E30" si="1">C21/D21</f>
        <v>0.33730345911949683</v>
      </c>
      <c r="F21" s="62"/>
    </row>
    <row r="22" spans="2:6" x14ac:dyDescent="0.2">
      <c r="B22" s="12" t="s">
        <v>45</v>
      </c>
      <c r="C22" s="14">
        <v>10951.16666666667</v>
      </c>
      <c r="D22" s="5">
        <v>32853</v>
      </c>
      <c r="E22" s="75">
        <f t="shared" si="1"/>
        <v>0.33333840643675372</v>
      </c>
      <c r="F22" s="62"/>
    </row>
    <row r="23" spans="2:6" x14ac:dyDescent="0.2">
      <c r="B23" s="12" t="s">
        <v>47</v>
      </c>
      <c r="C23" s="14">
        <v>6883.4166666666652</v>
      </c>
      <c r="D23" s="5">
        <v>21525</v>
      </c>
      <c r="E23" s="75">
        <f t="shared" si="1"/>
        <v>0.31978706929926437</v>
      </c>
      <c r="F23" s="62"/>
    </row>
    <row r="24" spans="2:6" x14ac:dyDescent="0.2">
      <c r="B24" s="12" t="s">
        <v>46</v>
      </c>
      <c r="C24" s="14">
        <v>1614.4166666666665</v>
      </c>
      <c r="D24" s="5">
        <v>5058</v>
      </c>
      <c r="E24" s="75">
        <f t="shared" si="1"/>
        <v>0.31918083563991034</v>
      </c>
      <c r="F24" s="62"/>
    </row>
    <row r="25" spans="2:6" x14ac:dyDescent="0.2">
      <c r="B25" s="12" t="s">
        <v>51</v>
      </c>
      <c r="C25" s="14">
        <v>606.25</v>
      </c>
      <c r="D25" s="5">
        <v>1972</v>
      </c>
      <c r="E25" s="75">
        <f t="shared" si="1"/>
        <v>0.30742900608519269</v>
      </c>
      <c r="F25" s="62"/>
    </row>
    <row r="26" spans="2:6" x14ac:dyDescent="0.2">
      <c r="B26" s="12" t="s">
        <v>52</v>
      </c>
      <c r="C26" s="14">
        <v>1553.5</v>
      </c>
      <c r="D26" s="5">
        <v>5197</v>
      </c>
      <c r="E26" s="75">
        <f t="shared" si="1"/>
        <v>0.29892245526265154</v>
      </c>
      <c r="F26" s="62"/>
    </row>
    <row r="27" spans="2:6" x14ac:dyDescent="0.2">
      <c r="B27" s="12" t="s">
        <v>53</v>
      </c>
      <c r="C27" s="14">
        <v>10715.416666666668</v>
      </c>
      <c r="D27" s="5">
        <v>36068</v>
      </c>
      <c r="E27" s="75">
        <f t="shared" si="1"/>
        <v>0.29708929429595954</v>
      </c>
      <c r="F27" s="62"/>
    </row>
    <row r="28" spans="2:6" x14ac:dyDescent="0.2">
      <c r="B28" s="12" t="s">
        <v>48</v>
      </c>
      <c r="C28" s="14">
        <v>596.08333333333337</v>
      </c>
      <c r="D28" s="5">
        <v>2013</v>
      </c>
      <c r="E28" s="75">
        <f t="shared" si="1"/>
        <v>0.29611690677264452</v>
      </c>
      <c r="F28" s="62"/>
    </row>
    <row r="29" spans="2:6" x14ac:dyDescent="0.2">
      <c r="B29" s="12" t="s">
        <v>55</v>
      </c>
      <c r="C29" s="14">
        <v>1485.3333333333333</v>
      </c>
      <c r="D29" s="5">
        <v>5082</v>
      </c>
      <c r="E29" s="75">
        <f t="shared" si="1"/>
        <v>0.29227338318247409</v>
      </c>
      <c r="F29" s="62"/>
    </row>
    <row r="30" spans="2:6" x14ac:dyDescent="0.2">
      <c r="B30" s="12" t="s">
        <v>50</v>
      </c>
      <c r="C30" s="14">
        <v>3893.666666666667</v>
      </c>
      <c r="D30" s="5">
        <v>13442</v>
      </c>
      <c r="E30" s="75">
        <f t="shared" si="1"/>
        <v>0.28966423647274714</v>
      </c>
      <c r="F30" s="62"/>
    </row>
    <row r="31" spans="2:6" x14ac:dyDescent="0.2">
      <c r="B31" s="12" t="s">
        <v>54</v>
      </c>
      <c r="C31" s="14">
        <v>352.5</v>
      </c>
      <c r="D31" s="5">
        <v>1218</v>
      </c>
      <c r="E31" s="75">
        <f t="shared" si="0"/>
        <v>0.2894088669950739</v>
      </c>
      <c r="F31" s="62"/>
    </row>
    <row r="32" spans="2:6" x14ac:dyDescent="0.2">
      <c r="B32" s="12" t="s">
        <v>63</v>
      </c>
      <c r="C32" s="14">
        <v>2012.6666666666667</v>
      </c>
      <c r="D32" s="5">
        <v>7051</v>
      </c>
      <c r="E32" s="75">
        <f>C32/D32</f>
        <v>0.28544414503852883</v>
      </c>
      <c r="F32" s="62"/>
    </row>
    <row r="33" spans="2:6" x14ac:dyDescent="0.2">
      <c r="B33" s="12" t="s">
        <v>57</v>
      </c>
      <c r="C33" s="14">
        <v>2674.583333333333</v>
      </c>
      <c r="D33" s="5">
        <v>9510</v>
      </c>
      <c r="E33" s="75">
        <f>C33/D33</f>
        <v>0.28123904661759547</v>
      </c>
      <c r="F33" s="62"/>
    </row>
    <row r="34" spans="2:6" x14ac:dyDescent="0.2">
      <c r="B34" s="12" t="s">
        <v>56</v>
      </c>
      <c r="C34" s="14">
        <v>1777.1666666666667</v>
      </c>
      <c r="D34" s="5">
        <v>6368</v>
      </c>
      <c r="E34" s="75">
        <f t="shared" si="0"/>
        <v>0.27907768006700168</v>
      </c>
      <c r="F34" s="62"/>
    </row>
    <row r="35" spans="2:6" x14ac:dyDescent="0.2">
      <c r="B35" s="12" t="s">
        <v>60</v>
      </c>
      <c r="C35" s="14">
        <v>23148.500000000004</v>
      </c>
      <c r="D35" s="5">
        <v>84864</v>
      </c>
      <c r="E35" s="75">
        <f>C35/D35</f>
        <v>0.27277172888386125</v>
      </c>
      <c r="F35" s="62"/>
    </row>
    <row r="36" spans="2:6" x14ac:dyDescent="0.2">
      <c r="B36" s="12" t="s">
        <v>61</v>
      </c>
      <c r="C36" s="14">
        <v>3234.0833333333335</v>
      </c>
      <c r="D36" s="5">
        <v>12032</v>
      </c>
      <c r="E36" s="75">
        <f>C36/D36</f>
        <v>0.26879017065602839</v>
      </c>
      <c r="F36" s="62"/>
    </row>
    <row r="37" spans="2:6" x14ac:dyDescent="0.2">
      <c r="B37" s="12" t="s">
        <v>64</v>
      </c>
      <c r="C37" s="14">
        <v>1984.9166666666663</v>
      </c>
      <c r="D37" s="5">
        <v>7513</v>
      </c>
      <c r="E37" s="75">
        <f>C37/D37</f>
        <v>0.2641976130263099</v>
      </c>
      <c r="F37" s="62"/>
    </row>
    <row r="38" spans="2:6" x14ac:dyDescent="0.2">
      <c r="B38" s="12" t="s">
        <v>68</v>
      </c>
      <c r="C38" s="14">
        <v>197.08333333333331</v>
      </c>
      <c r="D38" s="5">
        <v>758</v>
      </c>
      <c r="E38" s="75">
        <f>C38/D38</f>
        <v>0.26000439753737903</v>
      </c>
      <c r="F38" s="62"/>
    </row>
    <row r="39" spans="2:6" x14ac:dyDescent="0.2">
      <c r="B39" s="12" t="s">
        <v>62</v>
      </c>
      <c r="C39" s="14">
        <v>43899.833333333321</v>
      </c>
      <c r="D39" s="5">
        <v>169852</v>
      </c>
      <c r="E39" s="75">
        <f t="shared" si="0"/>
        <v>0.25845932537346233</v>
      </c>
      <c r="F39" s="62"/>
    </row>
    <row r="40" spans="2:6" x14ac:dyDescent="0.2">
      <c r="B40" s="12" t="s">
        <v>58</v>
      </c>
      <c r="C40" s="14">
        <v>28589</v>
      </c>
      <c r="D40" s="5">
        <v>111814</v>
      </c>
      <c r="E40" s="75">
        <f t="shared" ref="E40:E45" si="2">C40/D40</f>
        <v>0.25568354588870801</v>
      </c>
      <c r="F40" s="62"/>
    </row>
    <row r="41" spans="2:6" x14ac:dyDescent="0.2">
      <c r="B41" s="12" t="s">
        <v>66</v>
      </c>
      <c r="C41" s="14">
        <v>2928.25</v>
      </c>
      <c r="D41" s="5">
        <v>11663</v>
      </c>
      <c r="E41" s="75">
        <f t="shared" si="2"/>
        <v>0.25107176541198661</v>
      </c>
      <c r="F41" s="62"/>
    </row>
    <row r="42" spans="2:6" x14ac:dyDescent="0.2">
      <c r="B42" s="12" t="s">
        <v>59</v>
      </c>
      <c r="C42" s="14">
        <v>11725.916666666668</v>
      </c>
      <c r="D42" s="5">
        <v>47298</v>
      </c>
      <c r="E42" s="75">
        <f t="shared" si="2"/>
        <v>0.2479156976334447</v>
      </c>
      <c r="F42" s="62"/>
    </row>
    <row r="43" spans="2:6" x14ac:dyDescent="0.2">
      <c r="B43" s="12" t="s">
        <v>69</v>
      </c>
      <c r="C43" s="14">
        <v>264.08333333333331</v>
      </c>
      <c r="D43" s="5">
        <v>1107</v>
      </c>
      <c r="E43" s="75">
        <f t="shared" si="2"/>
        <v>0.23855766335441131</v>
      </c>
      <c r="F43" s="62"/>
    </row>
    <row r="44" spans="2:6" x14ac:dyDescent="0.2">
      <c r="B44" s="12" t="s">
        <v>70</v>
      </c>
      <c r="C44" s="14">
        <v>2301.7500000000005</v>
      </c>
      <c r="D44" s="5">
        <v>9719</v>
      </c>
      <c r="E44" s="75">
        <f t="shared" si="2"/>
        <v>0.23682992077374221</v>
      </c>
      <c r="F44" s="62"/>
    </row>
    <row r="45" spans="2:6" x14ac:dyDescent="0.2">
      <c r="B45" s="12" t="s">
        <v>67</v>
      </c>
      <c r="C45" s="14">
        <v>28555.5</v>
      </c>
      <c r="D45" s="5">
        <v>121041</v>
      </c>
      <c r="E45" s="75">
        <f t="shared" si="2"/>
        <v>0.23591592931320793</v>
      </c>
      <c r="F45" s="62"/>
    </row>
    <row r="46" spans="2:6" x14ac:dyDescent="0.2">
      <c r="B46" s="12" t="s">
        <v>74</v>
      </c>
      <c r="C46" s="14">
        <v>2045.2499999999998</v>
      </c>
      <c r="D46" s="5">
        <v>8830</v>
      </c>
      <c r="E46" s="75">
        <f t="shared" si="0"/>
        <v>0.23162514156285388</v>
      </c>
      <c r="F46" s="62"/>
    </row>
    <row r="47" spans="2:6" x14ac:dyDescent="0.2">
      <c r="B47" s="12" t="s">
        <v>73</v>
      </c>
      <c r="C47" s="14">
        <v>474.91666666666663</v>
      </c>
      <c r="D47" s="5">
        <v>2105</v>
      </c>
      <c r="E47" s="75">
        <f>C47/D47</f>
        <v>0.22561361836896277</v>
      </c>
      <c r="F47" s="62"/>
    </row>
    <row r="48" spans="2:6" x14ac:dyDescent="0.2">
      <c r="B48" s="12" t="s">
        <v>65</v>
      </c>
      <c r="C48" s="14">
        <v>16338.083333333336</v>
      </c>
      <c r="D48" s="5">
        <v>73832</v>
      </c>
      <c r="E48" s="75">
        <f>C48/D48</f>
        <v>0.22128729186983065</v>
      </c>
      <c r="F48" s="62"/>
    </row>
    <row r="49" spans="2:6" x14ac:dyDescent="0.2">
      <c r="B49" s="12" t="s">
        <v>71</v>
      </c>
      <c r="C49" s="14">
        <v>3801.25</v>
      </c>
      <c r="D49" s="5">
        <v>17790</v>
      </c>
      <c r="E49" s="75">
        <f t="shared" si="0"/>
        <v>0.2136734120292299</v>
      </c>
      <c r="F49" s="62"/>
    </row>
    <row r="50" spans="2:6" x14ac:dyDescent="0.2">
      <c r="B50" s="12" t="s">
        <v>77</v>
      </c>
      <c r="C50" s="14">
        <v>1225.4166666666667</v>
      </c>
      <c r="D50" s="5">
        <v>5898</v>
      </c>
      <c r="E50" s="75">
        <f t="shared" ref="E50:E58" si="3">C50/D50</f>
        <v>0.20776817000113035</v>
      </c>
      <c r="F50" s="62"/>
    </row>
    <row r="51" spans="2:6" x14ac:dyDescent="0.2">
      <c r="B51" s="12" t="s">
        <v>72</v>
      </c>
      <c r="C51" s="14">
        <v>2285.3333333333335</v>
      </c>
      <c r="D51" s="5">
        <v>11179</v>
      </c>
      <c r="E51" s="75">
        <f t="shared" si="3"/>
        <v>0.2044309270358112</v>
      </c>
      <c r="F51" s="62"/>
    </row>
    <row r="52" spans="2:6" x14ac:dyDescent="0.2">
      <c r="B52" s="12" t="s">
        <v>78</v>
      </c>
      <c r="C52" s="14">
        <v>2241.1666666666665</v>
      </c>
      <c r="D52" s="5">
        <v>11237</v>
      </c>
      <c r="E52" s="75">
        <f t="shared" si="3"/>
        <v>0.19944528492183558</v>
      </c>
      <c r="F52" s="62"/>
    </row>
    <row r="53" spans="2:6" x14ac:dyDescent="0.2">
      <c r="B53" s="12" t="s">
        <v>80</v>
      </c>
      <c r="C53" s="14">
        <v>316.25</v>
      </c>
      <c r="D53" s="5">
        <v>1628</v>
      </c>
      <c r="E53" s="75">
        <f t="shared" si="3"/>
        <v>0.19425675675675674</v>
      </c>
      <c r="F53" s="62"/>
    </row>
    <row r="54" spans="2:6" x14ac:dyDescent="0.2">
      <c r="B54" s="12" t="s">
        <v>76</v>
      </c>
      <c r="C54" s="14">
        <v>689.41666666666663</v>
      </c>
      <c r="D54" s="5">
        <v>3564</v>
      </c>
      <c r="E54" s="75">
        <f t="shared" si="3"/>
        <v>0.1934390198279087</v>
      </c>
      <c r="F54" s="62"/>
    </row>
    <row r="55" spans="2:6" x14ac:dyDescent="0.2">
      <c r="B55" s="12" t="s">
        <v>82</v>
      </c>
      <c r="C55" s="14">
        <v>2409.9166666666665</v>
      </c>
      <c r="D55" s="5">
        <v>12826</v>
      </c>
      <c r="E55" s="75">
        <f t="shared" si="3"/>
        <v>0.18789308176100628</v>
      </c>
      <c r="F55" s="62"/>
    </row>
    <row r="56" spans="2:6" x14ac:dyDescent="0.2">
      <c r="B56" s="12" t="s">
        <v>75</v>
      </c>
      <c r="C56" s="14">
        <v>97.25</v>
      </c>
      <c r="D56" s="5">
        <v>524</v>
      </c>
      <c r="E56" s="75">
        <f t="shared" si="3"/>
        <v>0.18559160305343511</v>
      </c>
      <c r="F56" s="62"/>
    </row>
    <row r="57" spans="2:6" x14ac:dyDescent="0.2">
      <c r="B57" s="12" t="s">
        <v>87</v>
      </c>
      <c r="C57" s="14">
        <v>168.00000000000003</v>
      </c>
      <c r="D57" s="5">
        <v>919</v>
      </c>
      <c r="E57" s="75">
        <f t="shared" si="3"/>
        <v>0.18280739934711646</v>
      </c>
      <c r="F57" s="62"/>
    </row>
    <row r="58" spans="2:6" x14ac:dyDescent="0.2">
      <c r="B58" s="12" t="s">
        <v>81</v>
      </c>
      <c r="C58" s="14">
        <v>630.91666666666663</v>
      </c>
      <c r="D58" s="5">
        <v>3502</v>
      </c>
      <c r="E58" s="75">
        <f t="shared" si="3"/>
        <v>0.18015895678659813</v>
      </c>
      <c r="F58" s="62"/>
    </row>
    <row r="59" spans="2:6" x14ac:dyDescent="0.2">
      <c r="B59" s="12" t="s">
        <v>79</v>
      </c>
      <c r="C59" s="14">
        <v>666.66666666666674</v>
      </c>
      <c r="D59" s="5">
        <v>3715</v>
      </c>
      <c r="E59" s="75">
        <f t="shared" si="0"/>
        <v>0.17945266935845672</v>
      </c>
      <c r="F59" s="62"/>
    </row>
    <row r="60" spans="2:6" x14ac:dyDescent="0.2">
      <c r="B60" s="12" t="s">
        <v>85</v>
      </c>
      <c r="C60" s="14">
        <v>534.83333333333337</v>
      </c>
      <c r="D60" s="5">
        <v>3011</v>
      </c>
      <c r="E60" s="75">
        <f t="shared" si="0"/>
        <v>0.177626480681944</v>
      </c>
      <c r="F60" s="62"/>
    </row>
    <row r="61" spans="2:6" x14ac:dyDescent="0.2">
      <c r="B61" s="12" t="s">
        <v>89</v>
      </c>
      <c r="C61" s="14">
        <v>288.66666666666663</v>
      </c>
      <c r="D61" s="5">
        <v>1725</v>
      </c>
      <c r="E61" s="75">
        <f t="shared" ref="E61:E67" si="4">C61/D61</f>
        <v>0.1673429951690821</v>
      </c>
      <c r="F61" s="62"/>
    </row>
    <row r="62" spans="2:6" x14ac:dyDescent="0.2">
      <c r="B62" s="12" t="s">
        <v>83</v>
      </c>
      <c r="C62" s="14">
        <v>1529.0833333333333</v>
      </c>
      <c r="D62" s="5">
        <v>9177</v>
      </c>
      <c r="E62" s="75">
        <f t="shared" si="4"/>
        <v>0.1666212633031855</v>
      </c>
      <c r="F62" s="62"/>
    </row>
    <row r="63" spans="2:6" x14ac:dyDescent="0.2">
      <c r="B63" s="12" t="s">
        <v>88</v>
      </c>
      <c r="C63" s="14">
        <v>1504.0833333333335</v>
      </c>
      <c r="D63" s="5">
        <v>9265</v>
      </c>
      <c r="E63" s="75">
        <f t="shared" si="4"/>
        <v>0.16234034898363017</v>
      </c>
      <c r="F63" s="62"/>
    </row>
    <row r="64" spans="2:6" x14ac:dyDescent="0.2">
      <c r="B64" s="12" t="s">
        <v>86</v>
      </c>
      <c r="C64" s="14">
        <v>276</v>
      </c>
      <c r="D64" s="5">
        <v>1709</v>
      </c>
      <c r="E64" s="75">
        <f t="shared" si="4"/>
        <v>0.16149795201872441</v>
      </c>
      <c r="F64" s="62"/>
    </row>
    <row r="65" spans="2:6" x14ac:dyDescent="0.2">
      <c r="B65" s="12" t="s">
        <v>91</v>
      </c>
      <c r="C65" s="14">
        <v>219.99999999999997</v>
      </c>
      <c r="D65" s="5">
        <v>1382</v>
      </c>
      <c r="E65" s="75">
        <f t="shared" si="4"/>
        <v>0.15918958031837915</v>
      </c>
      <c r="F65" s="62"/>
    </row>
    <row r="66" spans="2:6" x14ac:dyDescent="0.2">
      <c r="B66" s="12" t="s">
        <v>84</v>
      </c>
      <c r="C66" s="14">
        <v>1220.0000000000002</v>
      </c>
      <c r="D66" s="5">
        <v>7793</v>
      </c>
      <c r="E66" s="75">
        <f t="shared" si="4"/>
        <v>0.15655075067368154</v>
      </c>
      <c r="F66" s="62"/>
    </row>
    <row r="67" spans="2:6" x14ac:dyDescent="0.2">
      <c r="B67" s="12" t="s">
        <v>90</v>
      </c>
      <c r="C67" s="14">
        <v>18344.583333333336</v>
      </c>
      <c r="D67" s="5">
        <v>124857</v>
      </c>
      <c r="E67" s="75">
        <f t="shared" si="4"/>
        <v>0.14692474857904111</v>
      </c>
      <c r="F67" s="62"/>
    </row>
    <row r="68" spans="2:6" x14ac:dyDescent="0.2">
      <c r="B68" s="3" t="s">
        <v>35</v>
      </c>
      <c r="C68" s="165">
        <f>288810-286752</f>
        <v>2058</v>
      </c>
      <c r="D68" s="22"/>
      <c r="E68" s="74"/>
      <c r="F68" s="62"/>
    </row>
    <row r="70" spans="2:6" x14ac:dyDescent="0.2">
      <c r="B70" s="63" t="s">
        <v>316</v>
      </c>
    </row>
  </sheetData>
  <sortState xmlns:xlrd2="http://schemas.microsoft.com/office/spreadsheetml/2017/richdata2" ref="B11:E68">
    <sortCondition descending="1" ref="E10"/>
  </sortState>
  <mergeCells count="1">
    <mergeCell ref="B9:E9"/>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7BD12-D8FF-4D4C-86FF-0A473B33DC76}">
  <sheetPr>
    <tabColor theme="2" tint="-9.9978637043366805E-2"/>
  </sheetPr>
  <dimension ref="A1:T33"/>
  <sheetViews>
    <sheetView zoomScaleNormal="100" zoomScaleSheetLayoutView="94" workbookViewId="0">
      <pane ySplit="6" topLeftCell="A7" activePane="bottomLeft" state="frozen"/>
      <selection activeCell="C31" sqref="C31"/>
      <selection pane="bottomLeft" activeCell="C31" sqref="C31"/>
    </sheetView>
  </sheetViews>
  <sheetFormatPr baseColWidth="10" defaultColWidth="8.83203125" defaultRowHeight="15" x14ac:dyDescent="0.2"/>
  <cols>
    <col min="1" max="1" width="12" customWidth="1"/>
    <col min="3" max="3" width="44.6640625" customWidth="1"/>
    <col min="4" max="6" width="10.5" customWidth="1"/>
    <col min="7" max="7" width="10.5" bestFit="1" customWidth="1"/>
    <col min="10" max="10" width="14.6640625" customWidth="1"/>
  </cols>
  <sheetData>
    <row r="1" spans="1:20" x14ac:dyDescent="0.2">
      <c r="A1" s="2" t="s">
        <v>514</v>
      </c>
    </row>
    <row r="2" spans="1:20" x14ac:dyDescent="0.2">
      <c r="A2" s="2" t="s">
        <v>518</v>
      </c>
    </row>
    <row r="3" spans="1:20" x14ac:dyDescent="0.2">
      <c r="A3" s="2" t="s">
        <v>285</v>
      </c>
    </row>
    <row r="4" spans="1:20" x14ac:dyDescent="0.2">
      <c r="A4" s="2" t="s">
        <v>5</v>
      </c>
    </row>
    <row r="5" spans="1:20" x14ac:dyDescent="0.2">
      <c r="A5" t="s">
        <v>6</v>
      </c>
    </row>
    <row r="6" spans="1:20" s="11" customFormat="1" x14ac:dyDescent="0.2"/>
    <row r="8" spans="1:20" x14ac:dyDescent="0.2">
      <c r="B8" s="242" t="s">
        <v>93</v>
      </c>
      <c r="C8" s="242"/>
      <c r="D8" s="242"/>
      <c r="E8" s="242"/>
      <c r="F8" s="242"/>
      <c r="G8" s="242"/>
    </row>
    <row r="9" spans="1:20" x14ac:dyDescent="0.2">
      <c r="B9" s="3" t="s">
        <v>94</v>
      </c>
      <c r="C9" s="3" t="s">
        <v>95</v>
      </c>
      <c r="D9" s="3" t="s">
        <v>8</v>
      </c>
      <c r="E9" s="3" t="s">
        <v>12</v>
      </c>
      <c r="F9" s="3" t="s">
        <v>512</v>
      </c>
      <c r="G9" s="3" t="s">
        <v>11</v>
      </c>
    </row>
    <row r="11" spans="1:20" x14ac:dyDescent="0.2">
      <c r="B11" s="241" t="s">
        <v>511</v>
      </c>
      <c r="C11" s="241"/>
      <c r="D11" s="241"/>
      <c r="E11" s="241"/>
      <c r="F11" s="241"/>
      <c r="G11" s="241"/>
    </row>
    <row r="12" spans="1:20" x14ac:dyDescent="0.2">
      <c r="B12" s="23">
        <v>99213</v>
      </c>
      <c r="C12" s="13" t="s">
        <v>517</v>
      </c>
      <c r="D12" s="5">
        <v>156167</v>
      </c>
      <c r="E12" s="5">
        <v>53763</v>
      </c>
      <c r="F12" s="5">
        <v>94464</v>
      </c>
      <c r="G12" s="5">
        <v>7940</v>
      </c>
    </row>
    <row r="13" spans="1:20" x14ac:dyDescent="0.2">
      <c r="B13" s="23" t="s">
        <v>97</v>
      </c>
      <c r="C13" s="13" t="s">
        <v>98</v>
      </c>
      <c r="D13" s="5">
        <v>144802</v>
      </c>
      <c r="E13" s="5">
        <v>69879</v>
      </c>
      <c r="F13" s="5">
        <v>74827</v>
      </c>
      <c r="G13" s="5">
        <v>96</v>
      </c>
    </row>
    <row r="14" spans="1:20" x14ac:dyDescent="0.2">
      <c r="B14" s="23" t="s">
        <v>102</v>
      </c>
      <c r="C14" s="66" t="s">
        <v>517</v>
      </c>
      <c r="D14" s="5">
        <v>119247</v>
      </c>
      <c r="E14" s="5">
        <v>25622</v>
      </c>
      <c r="F14" s="5">
        <v>84690</v>
      </c>
      <c r="G14" s="5">
        <v>8935</v>
      </c>
    </row>
    <row r="15" spans="1:20" x14ac:dyDescent="0.2">
      <c r="B15" s="1"/>
      <c r="D15" s="19"/>
      <c r="E15" s="19"/>
      <c r="F15" s="19"/>
      <c r="G15" s="19"/>
    </row>
    <row r="16" spans="1:20" x14ac:dyDescent="0.2">
      <c r="B16" s="241" t="s">
        <v>513</v>
      </c>
      <c r="C16" s="241"/>
      <c r="D16" s="241"/>
      <c r="E16" s="241"/>
      <c r="F16" s="241"/>
      <c r="G16" s="241"/>
      <c r="K16" s="19"/>
      <c r="M16" s="1"/>
      <c r="R16" s="19"/>
      <c r="S16" s="19"/>
      <c r="T16" s="21"/>
    </row>
    <row r="17" spans="2:20" x14ac:dyDescent="0.2">
      <c r="B17" s="65" t="s">
        <v>520</v>
      </c>
      <c r="C17" s="66" t="s">
        <v>521</v>
      </c>
      <c r="D17" s="67">
        <v>73858</v>
      </c>
      <c r="E17" s="67">
        <v>26061</v>
      </c>
      <c r="F17" s="67">
        <v>45523</v>
      </c>
      <c r="G17" s="67">
        <v>2274</v>
      </c>
      <c r="K17" s="19"/>
      <c r="M17" s="1"/>
      <c r="R17" s="19"/>
      <c r="S17" s="19"/>
      <c r="T17" s="21"/>
    </row>
    <row r="18" spans="2:20" x14ac:dyDescent="0.2">
      <c r="B18" s="65" t="s">
        <v>522</v>
      </c>
      <c r="C18" s="66" t="s">
        <v>523</v>
      </c>
      <c r="D18" s="67">
        <v>58997</v>
      </c>
      <c r="E18" s="67">
        <v>11252</v>
      </c>
      <c r="F18" s="67">
        <v>44650</v>
      </c>
      <c r="G18" s="67">
        <v>3095</v>
      </c>
      <c r="K18" s="19"/>
      <c r="M18" s="1"/>
      <c r="R18" s="19"/>
      <c r="S18" s="19"/>
      <c r="T18" s="21"/>
    </row>
    <row r="19" spans="2:20" x14ac:dyDescent="0.2">
      <c r="B19" s="65" t="s">
        <v>524</v>
      </c>
      <c r="C19" s="66" t="s">
        <v>525</v>
      </c>
      <c r="D19" s="67">
        <v>35698</v>
      </c>
      <c r="E19" s="67">
        <v>4555</v>
      </c>
      <c r="F19" s="67">
        <v>28117</v>
      </c>
      <c r="G19" s="67">
        <v>3026</v>
      </c>
      <c r="K19" s="19"/>
      <c r="M19" s="1"/>
      <c r="R19" s="19"/>
      <c r="S19" s="19"/>
      <c r="T19" s="21"/>
    </row>
    <row r="20" spans="2:20" x14ac:dyDescent="0.2">
      <c r="M20" s="1"/>
    </row>
    <row r="21" spans="2:20" x14ac:dyDescent="0.2">
      <c r="B21" s="241" t="s">
        <v>515</v>
      </c>
      <c r="C21" s="241"/>
      <c r="D21" s="241"/>
      <c r="E21" s="241"/>
      <c r="F21" s="241"/>
      <c r="G21" s="241"/>
      <c r="M21" s="1"/>
    </row>
    <row r="22" spans="2:20" x14ac:dyDescent="0.2">
      <c r="B22" s="23" t="s">
        <v>526</v>
      </c>
      <c r="C22" s="13" t="s">
        <v>527</v>
      </c>
      <c r="D22" s="5">
        <v>36535</v>
      </c>
      <c r="E22" s="5">
        <v>10973</v>
      </c>
      <c r="F22" s="5">
        <v>24993</v>
      </c>
      <c r="G22" s="5">
        <v>569</v>
      </c>
      <c r="M22" s="1"/>
    </row>
    <row r="23" spans="2:20" x14ac:dyDescent="0.2">
      <c r="B23" s="23" t="s">
        <v>528</v>
      </c>
      <c r="C23" s="13" t="s">
        <v>529</v>
      </c>
      <c r="D23" s="5">
        <v>23847</v>
      </c>
      <c r="E23" s="5">
        <v>7885</v>
      </c>
      <c r="F23" s="5">
        <v>15660</v>
      </c>
      <c r="G23" s="5">
        <v>302</v>
      </c>
      <c r="M23" s="1"/>
    </row>
    <row r="24" spans="2:20" x14ac:dyDescent="0.2">
      <c r="B24" s="23" t="s">
        <v>530</v>
      </c>
      <c r="C24" s="13" t="s">
        <v>531</v>
      </c>
      <c r="D24" s="5">
        <v>15125</v>
      </c>
      <c r="E24" s="5">
        <v>5323</v>
      </c>
      <c r="F24" s="5">
        <v>9496</v>
      </c>
      <c r="G24" s="5">
        <v>306</v>
      </c>
      <c r="M24" s="1"/>
    </row>
    <row r="26" spans="2:20" x14ac:dyDescent="0.2">
      <c r="B26" s="241" t="s">
        <v>120</v>
      </c>
      <c r="C26" s="241"/>
      <c r="D26" s="241"/>
      <c r="E26" s="241"/>
      <c r="F26" s="241"/>
      <c r="G26" s="241"/>
    </row>
    <row r="27" spans="2:20" x14ac:dyDescent="0.2">
      <c r="B27" s="23" t="s">
        <v>101</v>
      </c>
      <c r="C27" s="13" t="s">
        <v>532</v>
      </c>
      <c r="D27" s="5">
        <v>67521</v>
      </c>
      <c r="E27" s="5">
        <v>44796</v>
      </c>
      <c r="F27" s="5">
        <v>21728</v>
      </c>
      <c r="G27" s="5">
        <v>997</v>
      </c>
    </row>
    <row r="28" spans="2:20" x14ac:dyDescent="0.2">
      <c r="B28" s="23" t="s">
        <v>99</v>
      </c>
      <c r="C28" s="13" t="s">
        <v>100</v>
      </c>
      <c r="D28" s="5">
        <v>63141</v>
      </c>
      <c r="E28" s="5">
        <v>50539</v>
      </c>
      <c r="F28" s="5">
        <v>11832</v>
      </c>
      <c r="G28" s="5">
        <v>770</v>
      </c>
    </row>
    <row r="30" spans="2:20" x14ac:dyDescent="0.2">
      <c r="B30" s="241" t="s">
        <v>516</v>
      </c>
      <c r="C30" s="241"/>
      <c r="D30" s="241"/>
      <c r="E30" s="241"/>
      <c r="F30" s="241"/>
      <c r="G30" s="241"/>
    </row>
    <row r="31" spans="2:20" x14ac:dyDescent="0.2">
      <c r="B31" s="23" t="s">
        <v>536</v>
      </c>
      <c r="C31" s="13" t="s">
        <v>533</v>
      </c>
      <c r="D31" s="5">
        <v>43218</v>
      </c>
      <c r="E31" s="5">
        <v>17011</v>
      </c>
      <c r="F31" s="5">
        <v>23756</v>
      </c>
      <c r="G31" s="5">
        <v>2451</v>
      </c>
    </row>
    <row r="32" spans="2:20" x14ac:dyDescent="0.2">
      <c r="B32" s="23" t="s">
        <v>537</v>
      </c>
      <c r="C32" s="13" t="s">
        <v>534</v>
      </c>
      <c r="D32" s="5">
        <v>31138</v>
      </c>
      <c r="E32" s="5">
        <v>12070</v>
      </c>
      <c r="F32" s="5">
        <v>18047</v>
      </c>
      <c r="G32" s="5">
        <v>1021</v>
      </c>
    </row>
    <row r="33" spans="2:7" x14ac:dyDescent="0.2">
      <c r="B33" s="23" t="s">
        <v>538</v>
      </c>
      <c r="C33" s="64" t="s">
        <v>535</v>
      </c>
      <c r="D33" s="5">
        <v>29835</v>
      </c>
      <c r="E33" s="5">
        <v>11432</v>
      </c>
      <c r="F33" s="5">
        <v>16319</v>
      </c>
      <c r="G33" s="5">
        <v>2084</v>
      </c>
    </row>
  </sheetData>
  <mergeCells count="6">
    <mergeCell ref="B30:G30"/>
    <mergeCell ref="B8:G8"/>
    <mergeCell ref="B11:G11"/>
    <mergeCell ref="B16:G16"/>
    <mergeCell ref="B21:G21"/>
    <mergeCell ref="B26:G26"/>
  </mergeCells>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0CB84-49A5-4B34-B995-84D864786799}">
  <sheetPr>
    <tabColor theme="2" tint="-9.9978637043366805E-2"/>
  </sheetPr>
  <dimension ref="A1:J79"/>
  <sheetViews>
    <sheetView zoomScaleNormal="100" zoomScaleSheetLayoutView="94" workbookViewId="0">
      <pane ySplit="6" topLeftCell="A7" activePane="bottomLeft" state="frozen"/>
      <selection activeCell="C31" sqref="C31"/>
      <selection pane="bottomLeft" activeCell="C31" sqref="C31"/>
    </sheetView>
  </sheetViews>
  <sheetFormatPr baseColWidth="10" defaultColWidth="8.83203125" defaultRowHeight="15" x14ac:dyDescent="0.2"/>
  <cols>
    <col min="1" max="1" width="12" customWidth="1"/>
    <col min="2" max="2" width="40.5" customWidth="1"/>
    <col min="3" max="8" width="17.1640625" customWidth="1"/>
  </cols>
  <sheetData>
    <row r="1" spans="1:8" x14ac:dyDescent="0.2">
      <c r="A1" s="2" t="s">
        <v>463</v>
      </c>
    </row>
    <row r="2" spans="1:8" x14ac:dyDescent="0.2">
      <c r="A2" s="2" t="s">
        <v>464</v>
      </c>
    </row>
    <row r="3" spans="1:8" x14ac:dyDescent="0.2">
      <c r="A3" s="2" t="s">
        <v>354</v>
      </c>
    </row>
    <row r="4" spans="1:8" x14ac:dyDescent="0.2">
      <c r="A4" s="2" t="s">
        <v>5</v>
      </c>
    </row>
    <row r="5" spans="1:8" x14ac:dyDescent="0.2">
      <c r="A5" t="s">
        <v>6</v>
      </c>
    </row>
    <row r="6" spans="1:8" s="11" customFormat="1" x14ac:dyDescent="0.2"/>
    <row r="8" spans="1:8" x14ac:dyDescent="0.2">
      <c r="B8" s="244" t="s">
        <v>353</v>
      </c>
      <c r="C8" s="244"/>
      <c r="D8" s="244"/>
      <c r="E8" s="244"/>
      <c r="F8" s="244"/>
      <c r="G8" s="244"/>
      <c r="H8" s="244"/>
    </row>
    <row r="9" spans="1:8" ht="32" x14ac:dyDescent="0.2">
      <c r="B9" s="129" t="s">
        <v>105</v>
      </c>
      <c r="C9" s="130" t="s">
        <v>106</v>
      </c>
      <c r="D9" s="130" t="s">
        <v>107</v>
      </c>
      <c r="E9" s="130" t="s">
        <v>108</v>
      </c>
      <c r="F9" s="131" t="s">
        <v>11</v>
      </c>
      <c r="G9" s="131" t="s">
        <v>92</v>
      </c>
      <c r="H9" s="106" t="s">
        <v>215</v>
      </c>
    </row>
    <row r="10" spans="1:8" x14ac:dyDescent="0.2">
      <c r="B10" s="127" t="s">
        <v>109</v>
      </c>
      <c r="C10" s="128">
        <v>44369</v>
      </c>
      <c r="D10" s="128">
        <v>6920</v>
      </c>
      <c r="E10" s="128">
        <v>16485</v>
      </c>
      <c r="F10" s="128">
        <v>403</v>
      </c>
      <c r="G10" s="128">
        <v>1859</v>
      </c>
      <c r="H10" s="128">
        <f>SUM(C10:F10)</f>
        <v>68177</v>
      </c>
    </row>
    <row r="11" spans="1:8" x14ac:dyDescent="0.2">
      <c r="B11" s="124" t="s">
        <v>110</v>
      </c>
      <c r="C11" s="125"/>
      <c r="D11" s="121"/>
      <c r="E11" s="121"/>
      <c r="F11" s="121"/>
      <c r="G11" s="122"/>
      <c r="H11" s="123"/>
    </row>
    <row r="12" spans="1:8" x14ac:dyDescent="0.2">
      <c r="B12" s="66" t="s">
        <v>111</v>
      </c>
      <c r="C12" s="66">
        <v>53</v>
      </c>
      <c r="D12" s="126">
        <v>193</v>
      </c>
      <c r="E12" s="66">
        <v>783</v>
      </c>
      <c r="F12" s="66">
        <v>23</v>
      </c>
      <c r="G12" s="66">
        <v>46</v>
      </c>
      <c r="H12" s="126">
        <f t="shared" ref="H12:H23" si="0">SUM(C12:F12)</f>
        <v>1052</v>
      </c>
    </row>
    <row r="13" spans="1:8" x14ac:dyDescent="0.2">
      <c r="B13" s="66" t="s">
        <v>112</v>
      </c>
      <c r="C13" s="66">
        <v>1</v>
      </c>
      <c r="D13" s="126">
        <v>1508</v>
      </c>
      <c r="E13" s="126">
        <v>5080</v>
      </c>
      <c r="F13" s="66">
        <v>132</v>
      </c>
      <c r="G13" s="126">
        <v>592</v>
      </c>
      <c r="H13" s="126">
        <f t="shared" si="0"/>
        <v>6721</v>
      </c>
    </row>
    <row r="14" spans="1:8" x14ac:dyDescent="0.2">
      <c r="B14" s="66" t="s">
        <v>113</v>
      </c>
      <c r="C14" s="66">
        <v>15</v>
      </c>
      <c r="D14" s="126">
        <v>3872</v>
      </c>
      <c r="E14" s="126">
        <v>8587</v>
      </c>
      <c r="F14" s="66">
        <v>32</v>
      </c>
      <c r="G14" s="66">
        <v>451</v>
      </c>
      <c r="H14" s="126">
        <f t="shared" si="0"/>
        <v>12506</v>
      </c>
    </row>
    <row r="15" spans="1:8" x14ac:dyDescent="0.2">
      <c r="B15" s="66" t="s">
        <v>114</v>
      </c>
      <c r="C15" s="92">
        <v>2455</v>
      </c>
      <c r="D15" s="126">
        <v>7509</v>
      </c>
      <c r="E15" s="126">
        <v>21848</v>
      </c>
      <c r="F15" s="126">
        <v>501</v>
      </c>
      <c r="G15" s="126">
        <v>3088</v>
      </c>
      <c r="H15" s="126">
        <f t="shared" si="0"/>
        <v>32313</v>
      </c>
    </row>
    <row r="16" spans="1:8" x14ac:dyDescent="0.2">
      <c r="B16" s="66" t="s">
        <v>355</v>
      </c>
      <c r="C16" s="92">
        <v>1392</v>
      </c>
      <c r="D16" s="126">
        <v>3926</v>
      </c>
      <c r="E16" s="126">
        <v>10200</v>
      </c>
      <c r="F16" s="126">
        <v>381</v>
      </c>
      <c r="G16" s="126">
        <v>1309</v>
      </c>
      <c r="H16" s="126">
        <f>SUM(C16:G16)</f>
        <v>17208</v>
      </c>
    </row>
    <row r="17" spans="2:10" x14ac:dyDescent="0.2">
      <c r="B17" s="66" t="s">
        <v>115</v>
      </c>
      <c r="C17" s="92">
        <v>2834</v>
      </c>
      <c r="D17" s="126">
        <v>8223</v>
      </c>
      <c r="E17" s="126">
        <v>18005</v>
      </c>
      <c r="F17" s="126">
        <v>636</v>
      </c>
      <c r="G17" s="126">
        <v>2922</v>
      </c>
      <c r="H17" s="126">
        <f t="shared" si="0"/>
        <v>29698</v>
      </c>
    </row>
    <row r="18" spans="2:10" x14ac:dyDescent="0.2">
      <c r="B18" s="66" t="s">
        <v>116</v>
      </c>
      <c r="C18" s="66">
        <v>231</v>
      </c>
      <c r="D18" s="126">
        <v>1848</v>
      </c>
      <c r="E18" s="126">
        <v>3701</v>
      </c>
      <c r="F18" s="66">
        <v>48</v>
      </c>
      <c r="G18" s="66">
        <v>306</v>
      </c>
      <c r="H18" s="126">
        <f t="shared" si="0"/>
        <v>5828</v>
      </c>
    </row>
    <row r="19" spans="2:10" x14ac:dyDescent="0.2">
      <c r="B19" s="66" t="s">
        <v>117</v>
      </c>
      <c r="C19" s="66">
        <v>359</v>
      </c>
      <c r="D19" s="126">
        <v>3556</v>
      </c>
      <c r="E19" s="126">
        <v>7537</v>
      </c>
      <c r="F19" s="66">
        <v>40</v>
      </c>
      <c r="G19" s="66">
        <v>518</v>
      </c>
      <c r="H19" s="126">
        <f t="shared" si="0"/>
        <v>11492</v>
      </c>
    </row>
    <row r="20" spans="2:10" x14ac:dyDescent="0.2">
      <c r="B20" s="66" t="s">
        <v>118</v>
      </c>
      <c r="C20" s="126">
        <v>1637</v>
      </c>
      <c r="D20" s="126">
        <v>6449</v>
      </c>
      <c r="E20" s="126">
        <v>12312</v>
      </c>
      <c r="F20" s="66">
        <v>14</v>
      </c>
      <c r="G20" s="126">
        <v>593</v>
      </c>
      <c r="H20" s="126">
        <f t="shared" si="0"/>
        <v>20412</v>
      </c>
    </row>
    <row r="21" spans="2:10" x14ac:dyDescent="0.2">
      <c r="B21" s="66" t="s">
        <v>119</v>
      </c>
      <c r="C21" s="66">
        <v>16</v>
      </c>
      <c r="D21" s="178">
        <v>352</v>
      </c>
      <c r="E21" s="126">
        <v>954</v>
      </c>
      <c r="F21" s="66">
        <v>19</v>
      </c>
      <c r="G21" s="66">
        <v>164</v>
      </c>
      <c r="H21" s="126">
        <f t="shared" si="0"/>
        <v>1341</v>
      </c>
    </row>
    <row r="22" spans="2:10" x14ac:dyDescent="0.2">
      <c r="B22" s="127" t="s">
        <v>120</v>
      </c>
      <c r="C22" s="128">
        <v>72689</v>
      </c>
      <c r="D22" s="128">
        <v>18206</v>
      </c>
      <c r="E22" s="128">
        <v>31769</v>
      </c>
      <c r="F22" s="128">
        <v>2830</v>
      </c>
      <c r="G22" s="128">
        <v>7297</v>
      </c>
      <c r="H22" s="132">
        <f t="shared" si="0"/>
        <v>125494</v>
      </c>
    </row>
    <row r="23" spans="2:10" x14ac:dyDescent="0.2">
      <c r="B23" s="127" t="s">
        <v>121</v>
      </c>
      <c r="C23" s="128">
        <v>28982</v>
      </c>
      <c r="D23" s="128">
        <v>6848</v>
      </c>
      <c r="E23" s="128">
        <v>13948</v>
      </c>
      <c r="F23" s="128">
        <v>460</v>
      </c>
      <c r="G23" s="128">
        <v>2421</v>
      </c>
      <c r="H23" s="132">
        <f t="shared" si="0"/>
        <v>50238</v>
      </c>
    </row>
    <row r="24" spans="2:10" x14ac:dyDescent="0.2">
      <c r="B24" s="218"/>
      <c r="C24" s="219"/>
      <c r="D24" s="219"/>
      <c r="E24" s="219"/>
      <c r="F24" s="219"/>
      <c r="G24" s="219"/>
      <c r="H24" s="220"/>
    </row>
    <row r="26" spans="2:10" x14ac:dyDescent="0.2">
      <c r="B26" s="244" t="s">
        <v>270</v>
      </c>
      <c r="C26" s="244"/>
      <c r="D26" s="244"/>
      <c r="E26" s="244"/>
      <c r="F26" s="244"/>
      <c r="G26" s="244"/>
      <c r="H26" s="244"/>
    </row>
    <row r="27" spans="2:10" ht="32" x14ac:dyDescent="0.2">
      <c r="B27" s="129" t="s">
        <v>105</v>
      </c>
      <c r="C27" s="130" t="s">
        <v>106</v>
      </c>
      <c r="D27" s="130" t="s">
        <v>107</v>
      </c>
      <c r="E27" s="130" t="s">
        <v>108</v>
      </c>
      <c r="F27" s="131" t="s">
        <v>11</v>
      </c>
      <c r="G27" s="131" t="s">
        <v>92</v>
      </c>
      <c r="H27" s="106" t="s">
        <v>215</v>
      </c>
    </row>
    <row r="28" spans="2:10" x14ac:dyDescent="0.2">
      <c r="B28" s="15" t="s">
        <v>109</v>
      </c>
      <c r="C28" s="128">
        <v>45675</v>
      </c>
      <c r="D28" s="128">
        <v>6171</v>
      </c>
      <c r="E28" s="128">
        <v>15474</v>
      </c>
      <c r="F28" s="128">
        <v>410</v>
      </c>
      <c r="G28" s="128">
        <v>1827</v>
      </c>
      <c r="H28" s="128">
        <f>SUM(C28:F28)</f>
        <v>67730</v>
      </c>
      <c r="J28" s="62"/>
    </row>
    <row r="29" spans="2:10" x14ac:dyDescent="0.2">
      <c r="B29" s="161" t="s">
        <v>110</v>
      </c>
      <c r="C29" s="125"/>
      <c r="D29" s="121"/>
      <c r="E29" s="121"/>
      <c r="F29" s="121"/>
      <c r="G29" s="122"/>
      <c r="H29" s="123"/>
    </row>
    <row r="30" spans="2:10" x14ac:dyDescent="0.2">
      <c r="B30" s="13" t="s">
        <v>111</v>
      </c>
      <c r="C30" s="66">
        <v>38</v>
      </c>
      <c r="D30" s="126">
        <v>182</v>
      </c>
      <c r="E30" s="66">
        <v>760</v>
      </c>
      <c r="F30" s="66">
        <v>33</v>
      </c>
      <c r="G30" s="66">
        <v>55</v>
      </c>
      <c r="H30" s="126">
        <f>SUM(C30:F30)</f>
        <v>1013</v>
      </c>
      <c r="J30" s="62"/>
    </row>
    <row r="31" spans="2:10" x14ac:dyDescent="0.2">
      <c r="B31" s="13" t="s">
        <v>112</v>
      </c>
      <c r="C31" s="66">
        <v>2</v>
      </c>
      <c r="D31" s="126">
        <v>1385</v>
      </c>
      <c r="E31" s="126">
        <v>4716</v>
      </c>
      <c r="F31" s="66">
        <v>178</v>
      </c>
      <c r="G31" s="126">
        <v>671</v>
      </c>
      <c r="H31" s="126">
        <f t="shared" ref="H31:H41" si="1">SUM(C31:F31)</f>
        <v>6281</v>
      </c>
      <c r="J31" s="62"/>
    </row>
    <row r="32" spans="2:10" x14ac:dyDescent="0.2">
      <c r="B32" s="13" t="s">
        <v>113</v>
      </c>
      <c r="C32" s="66">
        <v>14</v>
      </c>
      <c r="D32" s="126">
        <v>3730</v>
      </c>
      <c r="E32" s="126">
        <v>8534</v>
      </c>
      <c r="F32" s="66">
        <v>36</v>
      </c>
      <c r="G32" s="66">
        <v>451</v>
      </c>
      <c r="H32" s="126">
        <f t="shared" si="1"/>
        <v>12314</v>
      </c>
      <c r="J32" s="62"/>
    </row>
    <row r="33" spans="2:10" x14ac:dyDescent="0.2">
      <c r="B33" s="13" t="s">
        <v>114</v>
      </c>
      <c r="C33" s="92">
        <v>2355</v>
      </c>
      <c r="D33" s="126">
        <v>6987</v>
      </c>
      <c r="E33" s="126">
        <v>19990</v>
      </c>
      <c r="F33" s="126">
        <v>751</v>
      </c>
      <c r="G33" s="126">
        <v>3279</v>
      </c>
      <c r="H33" s="126">
        <f t="shared" si="1"/>
        <v>30083</v>
      </c>
      <c r="J33" s="62"/>
    </row>
    <row r="34" spans="2:10" x14ac:dyDescent="0.2">
      <c r="B34" s="13" t="s">
        <v>355</v>
      </c>
      <c r="C34" s="92">
        <v>1376</v>
      </c>
      <c r="D34" s="126">
        <v>3629</v>
      </c>
      <c r="E34" s="126">
        <v>10093</v>
      </c>
      <c r="F34" s="126">
        <v>412</v>
      </c>
      <c r="G34" s="126">
        <v>1346</v>
      </c>
      <c r="H34" s="126">
        <f>SUM(C34:F34)</f>
        <v>15510</v>
      </c>
      <c r="J34" s="62"/>
    </row>
    <row r="35" spans="2:10" x14ac:dyDescent="0.2">
      <c r="B35" s="13" t="s">
        <v>115</v>
      </c>
      <c r="C35" s="92">
        <v>2586</v>
      </c>
      <c r="D35" s="126">
        <v>7612</v>
      </c>
      <c r="E35" s="126">
        <v>15849</v>
      </c>
      <c r="F35" s="126">
        <v>744</v>
      </c>
      <c r="G35" s="126">
        <v>2914</v>
      </c>
      <c r="H35" s="126">
        <f t="shared" si="1"/>
        <v>26791</v>
      </c>
      <c r="J35" s="62"/>
    </row>
    <row r="36" spans="2:10" x14ac:dyDescent="0.2">
      <c r="B36" s="13" t="s">
        <v>116</v>
      </c>
      <c r="C36" s="66">
        <v>223</v>
      </c>
      <c r="D36" s="126">
        <v>1733</v>
      </c>
      <c r="E36" s="126">
        <v>3458</v>
      </c>
      <c r="F36" s="66">
        <v>44</v>
      </c>
      <c r="G36" s="66">
        <v>338</v>
      </c>
      <c r="H36" s="126">
        <f t="shared" si="1"/>
        <v>5458</v>
      </c>
      <c r="J36" s="62"/>
    </row>
    <row r="37" spans="2:10" x14ac:dyDescent="0.2">
      <c r="B37" s="13" t="s">
        <v>117</v>
      </c>
      <c r="C37" s="66">
        <v>355</v>
      </c>
      <c r="D37" s="126">
        <v>2837</v>
      </c>
      <c r="E37" s="126">
        <v>6092</v>
      </c>
      <c r="F37" s="66">
        <v>32</v>
      </c>
      <c r="G37" s="66">
        <v>459</v>
      </c>
      <c r="H37" s="126">
        <f t="shared" si="1"/>
        <v>9316</v>
      </c>
      <c r="J37" s="62"/>
    </row>
    <row r="38" spans="2:10" x14ac:dyDescent="0.2">
      <c r="B38" s="13" t="s">
        <v>118</v>
      </c>
      <c r="C38" s="126">
        <v>1487</v>
      </c>
      <c r="D38" s="126">
        <v>5797</v>
      </c>
      <c r="E38" s="126">
        <v>11458</v>
      </c>
      <c r="F38" s="66">
        <v>17</v>
      </c>
      <c r="G38" s="126">
        <v>586</v>
      </c>
      <c r="H38" s="126">
        <f t="shared" si="1"/>
        <v>18759</v>
      </c>
      <c r="J38" s="62"/>
    </row>
    <row r="39" spans="2:10" x14ac:dyDescent="0.2">
      <c r="B39" s="13" t="s">
        <v>119</v>
      </c>
      <c r="C39" s="66">
        <v>18</v>
      </c>
      <c r="D39" s="126">
        <v>361</v>
      </c>
      <c r="E39" s="126">
        <v>1009</v>
      </c>
      <c r="F39" s="66">
        <v>20</v>
      </c>
      <c r="G39" s="66">
        <v>168</v>
      </c>
      <c r="H39" s="126">
        <f t="shared" si="1"/>
        <v>1408</v>
      </c>
      <c r="J39" s="62"/>
    </row>
    <row r="40" spans="2:10" x14ac:dyDescent="0.2">
      <c r="B40" s="15" t="s">
        <v>120</v>
      </c>
      <c r="C40" s="128">
        <v>68544</v>
      </c>
      <c r="D40" s="128">
        <v>16689</v>
      </c>
      <c r="E40" s="128">
        <v>30654</v>
      </c>
      <c r="F40" s="128">
        <v>2729</v>
      </c>
      <c r="G40" s="128">
        <v>7294</v>
      </c>
      <c r="H40" s="132">
        <f t="shared" si="1"/>
        <v>118616</v>
      </c>
      <c r="J40" s="62"/>
    </row>
    <row r="41" spans="2:10" x14ac:dyDescent="0.2">
      <c r="B41" s="15" t="s">
        <v>121</v>
      </c>
      <c r="C41" s="128">
        <v>26970</v>
      </c>
      <c r="D41" s="128">
        <v>5833</v>
      </c>
      <c r="E41" s="128">
        <v>12190</v>
      </c>
      <c r="F41" s="128">
        <v>503</v>
      </c>
      <c r="G41" s="128">
        <v>2363</v>
      </c>
      <c r="H41" s="132">
        <f t="shared" si="1"/>
        <v>45496</v>
      </c>
      <c r="J41" s="62"/>
    </row>
    <row r="44" spans="2:10" x14ac:dyDescent="0.2">
      <c r="B44" s="243" t="s">
        <v>271</v>
      </c>
      <c r="C44" s="243"/>
      <c r="D44" s="243"/>
      <c r="E44" s="243"/>
      <c r="F44" s="243"/>
      <c r="G44" s="243"/>
      <c r="H44" s="243"/>
    </row>
    <row r="45" spans="2:10" ht="32" x14ac:dyDescent="0.2">
      <c r="B45" s="82" t="s">
        <v>105</v>
      </c>
      <c r="C45" s="83" t="s">
        <v>106</v>
      </c>
      <c r="D45" s="83" t="s">
        <v>107</v>
      </c>
      <c r="E45" s="83" t="s">
        <v>108</v>
      </c>
      <c r="F45" s="84" t="s">
        <v>11</v>
      </c>
      <c r="G45" s="84" t="s">
        <v>92</v>
      </c>
      <c r="H45" s="26" t="s">
        <v>215</v>
      </c>
    </row>
    <row r="46" spans="2:10" x14ac:dyDescent="0.2">
      <c r="B46" s="15" t="s">
        <v>109</v>
      </c>
      <c r="C46" s="27">
        <v>40434</v>
      </c>
      <c r="D46" s="27">
        <v>4717</v>
      </c>
      <c r="E46" s="27">
        <v>12902</v>
      </c>
      <c r="F46" s="27">
        <v>300</v>
      </c>
      <c r="G46" s="27">
        <v>1585</v>
      </c>
      <c r="H46" s="27">
        <f>SUM(C46:F46)</f>
        <v>58353</v>
      </c>
    </row>
    <row r="47" spans="2:10" x14ac:dyDescent="0.2">
      <c r="B47" s="161" t="s">
        <v>110</v>
      </c>
      <c r="C47" s="162"/>
      <c r="D47" s="162"/>
      <c r="E47" s="162"/>
      <c r="F47" s="162"/>
      <c r="G47" s="120"/>
      <c r="H47" s="54"/>
    </row>
    <row r="48" spans="2:10" x14ac:dyDescent="0.2">
      <c r="B48" s="13" t="s">
        <v>111</v>
      </c>
      <c r="C48" s="13">
        <v>79</v>
      </c>
      <c r="D48" s="14">
        <v>154</v>
      </c>
      <c r="E48" s="13">
        <v>599</v>
      </c>
      <c r="F48" s="13">
        <v>27</v>
      </c>
      <c r="G48" s="13">
        <v>45</v>
      </c>
      <c r="H48" s="14">
        <f t="shared" ref="H48:H59" si="2">SUM(C48:F48)</f>
        <v>859</v>
      </c>
    </row>
    <row r="49" spans="2:8" x14ac:dyDescent="0.2">
      <c r="B49" s="13" t="s">
        <v>112</v>
      </c>
      <c r="C49" s="13">
        <v>0</v>
      </c>
      <c r="D49" s="14">
        <v>1026</v>
      </c>
      <c r="E49" s="14">
        <v>3803</v>
      </c>
      <c r="F49" s="13">
        <v>127</v>
      </c>
      <c r="G49" s="14">
        <v>555</v>
      </c>
      <c r="H49" s="14">
        <f t="shared" si="2"/>
        <v>4956</v>
      </c>
    </row>
    <row r="50" spans="2:8" x14ac:dyDescent="0.2">
      <c r="B50" s="13" t="s">
        <v>113</v>
      </c>
      <c r="C50" s="13">
        <v>13</v>
      </c>
      <c r="D50" s="14">
        <v>3145</v>
      </c>
      <c r="E50" s="14">
        <v>7544</v>
      </c>
      <c r="F50" s="13">
        <v>20</v>
      </c>
      <c r="G50" s="13">
        <v>408</v>
      </c>
      <c r="H50" s="14">
        <f t="shared" si="2"/>
        <v>10722</v>
      </c>
    </row>
    <row r="51" spans="2:8" x14ac:dyDescent="0.2">
      <c r="B51" s="13" t="s">
        <v>114</v>
      </c>
      <c r="C51" s="6">
        <v>2151</v>
      </c>
      <c r="D51" s="14">
        <v>5681</v>
      </c>
      <c r="E51" s="14">
        <v>16550</v>
      </c>
      <c r="F51" s="14">
        <v>671</v>
      </c>
      <c r="G51" s="14">
        <v>3146</v>
      </c>
      <c r="H51" s="14">
        <f t="shared" si="2"/>
        <v>25053</v>
      </c>
    </row>
    <row r="52" spans="2:8" x14ac:dyDescent="0.2">
      <c r="B52" s="13" t="s">
        <v>355</v>
      </c>
      <c r="C52" s="6">
        <v>1266</v>
      </c>
      <c r="D52" s="14">
        <v>2945</v>
      </c>
      <c r="E52" s="14">
        <v>8545</v>
      </c>
      <c r="F52" s="14">
        <v>348</v>
      </c>
      <c r="G52" s="14">
        <v>1268</v>
      </c>
      <c r="H52" s="14">
        <f>SUM(C52:F52)</f>
        <v>13104</v>
      </c>
    </row>
    <row r="53" spans="2:8" x14ac:dyDescent="0.2">
      <c r="B53" s="13" t="s">
        <v>115</v>
      </c>
      <c r="C53" s="6">
        <v>2072</v>
      </c>
      <c r="D53" s="14">
        <v>6703</v>
      </c>
      <c r="E53" s="14">
        <v>13147</v>
      </c>
      <c r="F53" s="14">
        <v>661</v>
      </c>
      <c r="G53" s="14">
        <v>2733</v>
      </c>
      <c r="H53" s="14">
        <f t="shared" si="2"/>
        <v>22583</v>
      </c>
    </row>
    <row r="54" spans="2:8" x14ac:dyDescent="0.2">
      <c r="B54" s="13" t="s">
        <v>116</v>
      </c>
      <c r="C54" s="13">
        <v>229</v>
      </c>
      <c r="D54" s="14">
        <v>1703</v>
      </c>
      <c r="E54" s="14">
        <v>3419</v>
      </c>
      <c r="F54" s="13">
        <v>38</v>
      </c>
      <c r="G54" s="13">
        <v>349</v>
      </c>
      <c r="H54" s="14">
        <f t="shared" si="2"/>
        <v>5389</v>
      </c>
    </row>
    <row r="55" spans="2:8" x14ac:dyDescent="0.2">
      <c r="B55" s="13" t="s">
        <v>117</v>
      </c>
      <c r="C55" s="13">
        <v>322</v>
      </c>
      <c r="D55" s="14">
        <v>2448</v>
      </c>
      <c r="E55" s="14">
        <v>4895</v>
      </c>
      <c r="F55" s="13">
        <v>38</v>
      </c>
      <c r="G55" s="13">
        <v>447</v>
      </c>
      <c r="H55" s="14">
        <f t="shared" si="2"/>
        <v>7703</v>
      </c>
    </row>
    <row r="56" spans="2:8" x14ac:dyDescent="0.2">
      <c r="B56" s="13" t="s">
        <v>118</v>
      </c>
      <c r="C56" s="14">
        <v>1630</v>
      </c>
      <c r="D56" s="14">
        <v>5135</v>
      </c>
      <c r="E56" s="14">
        <v>11064</v>
      </c>
      <c r="F56" s="13">
        <v>15</v>
      </c>
      <c r="G56" s="14">
        <v>637</v>
      </c>
      <c r="H56" s="14">
        <f t="shared" si="2"/>
        <v>17844</v>
      </c>
    </row>
    <row r="57" spans="2:8" x14ac:dyDescent="0.2">
      <c r="B57" s="13" t="s">
        <v>119</v>
      </c>
      <c r="C57" s="13">
        <v>20</v>
      </c>
      <c r="D57" s="14">
        <v>436</v>
      </c>
      <c r="E57" s="14">
        <v>1136</v>
      </c>
      <c r="F57" s="13">
        <v>19</v>
      </c>
      <c r="G57" s="13">
        <v>226</v>
      </c>
      <c r="H57" s="14">
        <f t="shared" si="2"/>
        <v>1611</v>
      </c>
    </row>
    <row r="58" spans="2:8" x14ac:dyDescent="0.2">
      <c r="B58" s="15" t="s">
        <v>120</v>
      </c>
      <c r="C58" s="27">
        <v>61879</v>
      </c>
      <c r="D58" s="27">
        <v>14197</v>
      </c>
      <c r="E58" s="27">
        <v>27245</v>
      </c>
      <c r="F58" s="27">
        <v>2273</v>
      </c>
      <c r="G58" s="27">
        <v>7109</v>
      </c>
      <c r="H58" s="112">
        <f t="shared" si="2"/>
        <v>105594</v>
      </c>
    </row>
    <row r="59" spans="2:8" x14ac:dyDescent="0.2">
      <c r="B59" s="15" t="s">
        <v>121</v>
      </c>
      <c r="C59" s="27">
        <v>27745</v>
      </c>
      <c r="D59" s="27">
        <v>6440</v>
      </c>
      <c r="E59" s="27">
        <v>13307</v>
      </c>
      <c r="F59" s="27">
        <v>548</v>
      </c>
      <c r="G59" s="27">
        <v>2816</v>
      </c>
      <c r="H59" s="112">
        <f t="shared" si="2"/>
        <v>48040</v>
      </c>
    </row>
    <row r="62" spans="2:8" x14ac:dyDescent="0.2">
      <c r="B62" s="10" t="s">
        <v>272</v>
      </c>
      <c r="C62" s="119"/>
      <c r="D62" s="119"/>
      <c r="E62" s="119"/>
      <c r="F62" s="119"/>
      <c r="G62" s="119"/>
      <c r="H62" s="119"/>
    </row>
    <row r="63" spans="2:8" ht="32" x14ac:dyDescent="0.2">
      <c r="B63" s="82" t="s">
        <v>105</v>
      </c>
      <c r="C63" s="83" t="s">
        <v>106</v>
      </c>
      <c r="D63" s="83" t="s">
        <v>107</v>
      </c>
      <c r="E63" s="83" t="s">
        <v>108</v>
      </c>
      <c r="F63" s="84" t="s">
        <v>11</v>
      </c>
      <c r="G63" s="84" t="s">
        <v>92</v>
      </c>
      <c r="H63" s="26" t="s">
        <v>215</v>
      </c>
    </row>
    <row r="64" spans="2:8" x14ac:dyDescent="0.2">
      <c r="B64" s="15" t="s">
        <v>109</v>
      </c>
      <c r="C64" s="27">
        <v>46480</v>
      </c>
      <c r="D64" s="27">
        <v>4809</v>
      </c>
      <c r="E64" s="27">
        <v>14176</v>
      </c>
      <c r="F64" s="27">
        <v>349</v>
      </c>
      <c r="G64" s="27">
        <v>1813</v>
      </c>
      <c r="H64" s="27">
        <f>SUM(C64:G64)</f>
        <v>67627</v>
      </c>
    </row>
    <row r="65" spans="2:8" x14ac:dyDescent="0.2">
      <c r="B65" s="161" t="s">
        <v>110</v>
      </c>
      <c r="C65" s="162"/>
      <c r="D65" s="162"/>
      <c r="E65" s="162"/>
      <c r="F65" s="162"/>
      <c r="G65" s="162"/>
      <c r="H65" s="120"/>
    </row>
    <row r="66" spans="2:8" x14ac:dyDescent="0.2">
      <c r="B66" s="13" t="s">
        <v>111</v>
      </c>
      <c r="C66" s="13">
        <v>51</v>
      </c>
      <c r="D66" s="14">
        <v>179</v>
      </c>
      <c r="E66" s="13">
        <v>941</v>
      </c>
      <c r="F66" s="13">
        <v>31</v>
      </c>
      <c r="G66" s="13">
        <v>51</v>
      </c>
      <c r="H66" s="14">
        <f t="shared" ref="H66:H77" si="3">SUM(C66:F66)</f>
        <v>1202</v>
      </c>
    </row>
    <row r="67" spans="2:8" x14ac:dyDescent="0.2">
      <c r="B67" s="13" t="s">
        <v>112</v>
      </c>
      <c r="C67" s="13">
        <v>1</v>
      </c>
      <c r="D67" s="14">
        <v>1170</v>
      </c>
      <c r="E67" s="14">
        <v>4423</v>
      </c>
      <c r="F67" s="13">
        <v>173</v>
      </c>
      <c r="G67" s="14">
        <v>749</v>
      </c>
      <c r="H67" s="14">
        <f t="shared" si="3"/>
        <v>5767</v>
      </c>
    </row>
    <row r="68" spans="2:8" x14ac:dyDescent="0.2">
      <c r="B68" s="13" t="s">
        <v>113</v>
      </c>
      <c r="C68" s="13">
        <v>10</v>
      </c>
      <c r="D68" s="14">
        <v>3359</v>
      </c>
      <c r="E68" s="14">
        <v>8939</v>
      </c>
      <c r="F68" s="13">
        <v>49</v>
      </c>
      <c r="G68" s="13">
        <v>555</v>
      </c>
      <c r="H68" s="14">
        <f t="shared" si="3"/>
        <v>12357</v>
      </c>
    </row>
    <row r="69" spans="2:8" x14ac:dyDescent="0.2">
      <c r="B69" s="13" t="s">
        <v>114</v>
      </c>
      <c r="C69" s="6">
        <v>2365</v>
      </c>
      <c r="D69" s="14">
        <v>5476</v>
      </c>
      <c r="E69" s="14">
        <v>17086</v>
      </c>
      <c r="F69" s="14">
        <v>685</v>
      </c>
      <c r="G69" s="14">
        <v>3411</v>
      </c>
      <c r="H69" s="14">
        <f t="shared" si="3"/>
        <v>25612</v>
      </c>
    </row>
    <row r="70" spans="2:8" x14ac:dyDescent="0.2">
      <c r="B70" s="13" t="s">
        <v>355</v>
      </c>
      <c r="C70" s="6">
        <v>1494</v>
      </c>
      <c r="D70" s="14">
        <v>3177</v>
      </c>
      <c r="E70" s="14">
        <v>9742</v>
      </c>
      <c r="F70" s="14">
        <v>372</v>
      </c>
      <c r="G70" s="14">
        <v>1530</v>
      </c>
      <c r="H70" s="14">
        <f>SUM(C70:F70)</f>
        <v>14785</v>
      </c>
    </row>
    <row r="71" spans="2:8" x14ac:dyDescent="0.2">
      <c r="B71" s="13" t="s">
        <v>115</v>
      </c>
      <c r="C71" s="6">
        <v>2394</v>
      </c>
      <c r="D71" s="14">
        <v>6650</v>
      </c>
      <c r="E71" s="14">
        <v>13408</v>
      </c>
      <c r="F71" s="14">
        <v>715</v>
      </c>
      <c r="G71" s="14">
        <v>2880</v>
      </c>
      <c r="H71" s="14">
        <f t="shared" si="3"/>
        <v>23167</v>
      </c>
    </row>
    <row r="72" spans="2:8" x14ac:dyDescent="0.2">
      <c r="B72" s="13" t="s">
        <v>116</v>
      </c>
      <c r="C72" s="13">
        <v>253</v>
      </c>
      <c r="D72" s="14">
        <v>1780</v>
      </c>
      <c r="E72" s="14">
        <v>3852</v>
      </c>
      <c r="F72" s="13">
        <v>44</v>
      </c>
      <c r="G72" s="13">
        <v>371</v>
      </c>
      <c r="H72" s="14">
        <f t="shared" si="3"/>
        <v>5929</v>
      </c>
    </row>
    <row r="73" spans="2:8" x14ac:dyDescent="0.2">
      <c r="B73" s="13" t="s">
        <v>117</v>
      </c>
      <c r="C73" s="13">
        <v>401</v>
      </c>
      <c r="D73" s="14">
        <v>2392</v>
      </c>
      <c r="E73" s="14">
        <v>5307</v>
      </c>
      <c r="F73" s="13">
        <v>58</v>
      </c>
      <c r="G73" s="13">
        <v>450</v>
      </c>
      <c r="H73" s="14">
        <f t="shared" si="3"/>
        <v>8158</v>
      </c>
    </row>
    <row r="74" spans="2:8" x14ac:dyDescent="0.2">
      <c r="B74" s="13" t="s">
        <v>118</v>
      </c>
      <c r="C74" s="14">
        <v>2263</v>
      </c>
      <c r="D74" s="14">
        <v>5577</v>
      </c>
      <c r="E74" s="14">
        <v>12899</v>
      </c>
      <c r="F74" s="13">
        <v>21</v>
      </c>
      <c r="G74" s="14">
        <v>774</v>
      </c>
      <c r="H74" s="14">
        <f t="shared" si="3"/>
        <v>20760</v>
      </c>
    </row>
    <row r="75" spans="2:8" x14ac:dyDescent="0.2">
      <c r="B75" s="13" t="s">
        <v>119</v>
      </c>
      <c r="C75" s="13">
        <v>21</v>
      </c>
      <c r="D75" s="14">
        <v>457</v>
      </c>
      <c r="E75" s="14">
        <v>1185</v>
      </c>
      <c r="F75" s="13">
        <v>20</v>
      </c>
      <c r="G75" s="13">
        <v>240</v>
      </c>
      <c r="H75" s="13">
        <f t="shared" si="3"/>
        <v>1683</v>
      </c>
    </row>
    <row r="76" spans="2:8" x14ac:dyDescent="0.2">
      <c r="B76" s="15" t="s">
        <v>120</v>
      </c>
      <c r="C76" s="27">
        <v>75693</v>
      </c>
      <c r="D76" s="27">
        <v>15245</v>
      </c>
      <c r="E76" s="27">
        <v>31225</v>
      </c>
      <c r="F76" s="27">
        <v>2764</v>
      </c>
      <c r="G76" s="27">
        <v>8330</v>
      </c>
      <c r="H76" s="27">
        <f t="shared" si="3"/>
        <v>124927</v>
      </c>
    </row>
    <row r="77" spans="2:8" x14ac:dyDescent="0.2">
      <c r="B77" s="15" t="s">
        <v>121</v>
      </c>
      <c r="C77" s="27">
        <v>33096</v>
      </c>
      <c r="D77" s="27">
        <v>6807</v>
      </c>
      <c r="E77" s="27">
        <v>14765</v>
      </c>
      <c r="F77" s="27">
        <v>576</v>
      </c>
      <c r="G77" s="27">
        <v>3280</v>
      </c>
      <c r="H77" s="27">
        <f t="shared" si="3"/>
        <v>55244</v>
      </c>
    </row>
    <row r="79" spans="2:8" x14ac:dyDescent="0.2">
      <c r="B79" s="63" t="s">
        <v>216</v>
      </c>
    </row>
  </sheetData>
  <mergeCells count="3">
    <mergeCell ref="B44:H44"/>
    <mergeCell ref="B26:H26"/>
    <mergeCell ref="B8:H8"/>
  </mergeCells>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E204D-0890-4CED-B02B-C257A3A972F2}">
  <sheetPr>
    <tabColor theme="2" tint="-9.9978637043366805E-2"/>
  </sheetPr>
  <dimension ref="A1:F55"/>
  <sheetViews>
    <sheetView zoomScaleNormal="100" zoomScaleSheetLayoutView="94" workbookViewId="0">
      <pane ySplit="6" topLeftCell="A7" activePane="bottomLeft" state="frozen"/>
      <selection activeCell="C31" sqref="C31"/>
      <selection pane="bottomLeft" activeCell="C31" sqref="C31"/>
    </sheetView>
  </sheetViews>
  <sheetFormatPr baseColWidth="10" defaultColWidth="9" defaultRowHeight="15" x14ac:dyDescent="0.2"/>
  <cols>
    <col min="1" max="1" width="12" customWidth="1"/>
    <col min="2" max="2" width="14.6640625" customWidth="1"/>
    <col min="3" max="3" width="36" customWidth="1"/>
    <col min="4" max="4" width="14.6640625" customWidth="1"/>
    <col min="5" max="5" width="12.5" customWidth="1"/>
    <col min="6" max="6" width="32.1640625" customWidth="1"/>
  </cols>
  <sheetData>
    <row r="1" spans="1:6" ht="13.75" customHeight="1" x14ac:dyDescent="0.2">
      <c r="A1" s="2" t="s">
        <v>356</v>
      </c>
    </row>
    <row r="2" spans="1:6" x14ac:dyDescent="0.2">
      <c r="A2" s="2" t="s">
        <v>542</v>
      </c>
    </row>
    <row r="3" spans="1:6" x14ac:dyDescent="0.2">
      <c r="A3" s="2" t="s">
        <v>444</v>
      </c>
    </row>
    <row r="4" spans="1:6" x14ac:dyDescent="0.2">
      <c r="A4" s="2" t="s">
        <v>5</v>
      </c>
    </row>
    <row r="5" spans="1:6" x14ac:dyDescent="0.2">
      <c r="A5" t="s">
        <v>6</v>
      </c>
    </row>
    <row r="6" spans="1:6" s="11" customFormat="1" x14ac:dyDescent="0.2"/>
    <row r="9" spans="1:6" ht="32" x14ac:dyDescent="0.2">
      <c r="B9" s="164" t="s">
        <v>161</v>
      </c>
      <c r="C9" s="182" t="s">
        <v>357</v>
      </c>
      <c r="D9" s="134"/>
      <c r="E9" s="163" t="s">
        <v>256</v>
      </c>
      <c r="F9" s="179" t="s">
        <v>358</v>
      </c>
    </row>
    <row r="10" spans="1:6" ht="14.5" customHeight="1" x14ac:dyDescent="0.2">
      <c r="B10" s="135">
        <v>2018</v>
      </c>
      <c r="C10" s="126">
        <v>85579</v>
      </c>
      <c r="D10" s="134"/>
      <c r="E10" s="245" t="s">
        <v>359</v>
      </c>
      <c r="F10" s="246"/>
    </row>
    <row r="11" spans="1:6" ht="16" x14ac:dyDescent="0.2">
      <c r="B11" s="135">
        <v>2022</v>
      </c>
      <c r="C11" s="126">
        <v>92983</v>
      </c>
      <c r="D11" s="134"/>
      <c r="E11" s="180" t="s">
        <v>360</v>
      </c>
      <c r="F11" s="181" t="s">
        <v>361</v>
      </c>
    </row>
    <row r="12" spans="1:6" ht="16" x14ac:dyDescent="0.2">
      <c r="B12" s="136"/>
      <c r="C12" s="134"/>
      <c r="D12" s="134"/>
      <c r="E12" s="180" t="s">
        <v>362</v>
      </c>
      <c r="F12" s="181" t="s">
        <v>363</v>
      </c>
    </row>
    <row r="13" spans="1:6" ht="16" x14ac:dyDescent="0.2">
      <c r="E13" s="180" t="s">
        <v>364</v>
      </c>
      <c r="F13" s="181" t="s">
        <v>365</v>
      </c>
    </row>
    <row r="14" spans="1:6" ht="32" x14ac:dyDescent="0.2">
      <c r="E14" s="180" t="s">
        <v>366</v>
      </c>
      <c r="F14" s="181" t="s">
        <v>367</v>
      </c>
    </row>
    <row r="15" spans="1:6" ht="16" x14ac:dyDescent="0.2">
      <c r="E15" s="180" t="s">
        <v>368</v>
      </c>
      <c r="F15" s="181" t="s">
        <v>369</v>
      </c>
    </row>
    <row r="16" spans="1:6" ht="16" x14ac:dyDescent="0.2">
      <c r="E16" s="180" t="s">
        <v>370</v>
      </c>
      <c r="F16" s="181" t="s">
        <v>371</v>
      </c>
    </row>
    <row r="17" spans="5:6" ht="16" x14ac:dyDescent="0.2">
      <c r="E17" s="180" t="s">
        <v>372</v>
      </c>
      <c r="F17" s="181" t="s">
        <v>373</v>
      </c>
    </row>
    <row r="18" spans="5:6" ht="14.5" customHeight="1" x14ac:dyDescent="0.2">
      <c r="E18" s="245" t="s">
        <v>374</v>
      </c>
      <c r="F18" s="246"/>
    </row>
    <row r="19" spans="5:6" ht="16" x14ac:dyDescent="0.2">
      <c r="E19" s="180" t="s">
        <v>375</v>
      </c>
      <c r="F19" s="181" t="s">
        <v>376</v>
      </c>
    </row>
    <row r="20" spans="5:6" ht="16" x14ac:dyDescent="0.2">
      <c r="E20" s="180" t="s">
        <v>377</v>
      </c>
      <c r="F20" s="181" t="s">
        <v>378</v>
      </c>
    </row>
    <row r="21" spans="5:6" ht="32" x14ac:dyDescent="0.2">
      <c r="E21" s="180" t="s">
        <v>379</v>
      </c>
      <c r="F21" s="181" t="s">
        <v>380</v>
      </c>
    </row>
    <row r="22" spans="5:6" ht="48" x14ac:dyDescent="0.2">
      <c r="E22" s="180" t="s">
        <v>381</v>
      </c>
      <c r="F22" s="181" t="s">
        <v>382</v>
      </c>
    </row>
    <row r="23" spans="5:6" ht="16" x14ac:dyDescent="0.2">
      <c r="E23" s="180" t="s">
        <v>383</v>
      </c>
      <c r="F23" s="181" t="s">
        <v>384</v>
      </c>
    </row>
    <row r="24" spans="5:6" ht="48" x14ac:dyDescent="0.2">
      <c r="E24" s="180" t="s">
        <v>385</v>
      </c>
      <c r="F24" s="181" t="s">
        <v>386</v>
      </c>
    </row>
    <row r="25" spans="5:6" x14ac:dyDescent="0.2">
      <c r="E25" s="245" t="s">
        <v>387</v>
      </c>
      <c r="F25" s="246"/>
    </row>
    <row r="26" spans="5:6" ht="16" x14ac:dyDescent="0.2">
      <c r="E26" s="180" t="s">
        <v>388</v>
      </c>
      <c r="F26" s="181" t="s">
        <v>389</v>
      </c>
    </row>
    <row r="27" spans="5:6" ht="16" x14ac:dyDescent="0.2">
      <c r="E27" s="180" t="s">
        <v>390</v>
      </c>
      <c r="F27" s="181" t="s">
        <v>391</v>
      </c>
    </row>
    <row r="28" spans="5:6" ht="48" x14ac:dyDescent="0.2">
      <c r="E28" s="180" t="s">
        <v>392</v>
      </c>
      <c r="F28" s="181" t="s">
        <v>393</v>
      </c>
    </row>
    <row r="29" spans="5:6" x14ac:dyDescent="0.2">
      <c r="E29" s="245" t="s">
        <v>394</v>
      </c>
      <c r="F29" s="246"/>
    </row>
    <row r="30" spans="5:6" ht="16" x14ac:dyDescent="0.2">
      <c r="E30" s="180" t="s">
        <v>395</v>
      </c>
      <c r="F30" s="181" t="s">
        <v>396</v>
      </c>
    </row>
    <row r="31" spans="5:6" ht="16" x14ac:dyDescent="0.2">
      <c r="E31" s="180" t="s">
        <v>397</v>
      </c>
      <c r="F31" s="181" t="s">
        <v>398</v>
      </c>
    </row>
    <row r="32" spans="5:6" ht="16" x14ac:dyDescent="0.2">
      <c r="E32" s="180" t="s">
        <v>399</v>
      </c>
      <c r="F32" s="181" t="s">
        <v>400</v>
      </c>
    </row>
    <row r="33" spans="5:6" ht="16" x14ac:dyDescent="0.2">
      <c r="E33" s="180" t="s">
        <v>401</v>
      </c>
      <c r="F33" s="181" t="s">
        <v>402</v>
      </c>
    </row>
    <row r="34" spans="5:6" ht="16" x14ac:dyDescent="0.2">
      <c r="E34" s="180" t="s">
        <v>403</v>
      </c>
      <c r="F34" s="181" t="s">
        <v>404</v>
      </c>
    </row>
    <row r="35" spans="5:6" ht="16" x14ac:dyDescent="0.2">
      <c r="E35" s="180" t="s">
        <v>405</v>
      </c>
      <c r="F35" s="181" t="s">
        <v>406</v>
      </c>
    </row>
    <row r="36" spans="5:6" ht="48" x14ac:dyDescent="0.2">
      <c r="E36" s="180" t="s">
        <v>407</v>
      </c>
      <c r="F36" s="181" t="s">
        <v>408</v>
      </c>
    </row>
    <row r="37" spans="5:6" ht="48" x14ac:dyDescent="0.2">
      <c r="E37" s="180" t="s">
        <v>409</v>
      </c>
      <c r="F37" s="181" t="s">
        <v>410</v>
      </c>
    </row>
    <row r="38" spans="5:6" ht="16" x14ac:dyDescent="0.2">
      <c r="E38" s="180" t="s">
        <v>411</v>
      </c>
      <c r="F38" s="181" t="s">
        <v>412</v>
      </c>
    </row>
    <row r="39" spans="5:6" ht="16" x14ac:dyDescent="0.2">
      <c r="E39" s="180" t="s">
        <v>413</v>
      </c>
      <c r="F39" s="181" t="s">
        <v>414</v>
      </c>
    </row>
    <row r="40" spans="5:6" ht="16" x14ac:dyDescent="0.2">
      <c r="E40" s="180" t="s">
        <v>415</v>
      </c>
      <c r="F40" s="181" t="s">
        <v>416</v>
      </c>
    </row>
    <row r="41" spans="5:6" ht="16" x14ac:dyDescent="0.2">
      <c r="E41" s="180" t="s">
        <v>417</v>
      </c>
      <c r="F41" s="181" t="s">
        <v>418</v>
      </c>
    </row>
    <row r="42" spans="5:6" x14ac:dyDescent="0.2">
      <c r="E42" s="232" t="s">
        <v>419</v>
      </c>
      <c r="F42" s="233"/>
    </row>
    <row r="43" spans="5:6" ht="16" x14ac:dyDescent="0.2">
      <c r="E43" s="180" t="s">
        <v>420</v>
      </c>
      <c r="F43" s="181" t="s">
        <v>421</v>
      </c>
    </row>
    <row r="44" spans="5:6" x14ac:dyDescent="0.2">
      <c r="E44" s="232" t="s">
        <v>422</v>
      </c>
      <c r="F44" s="233"/>
    </row>
    <row r="45" spans="5:6" ht="16" x14ac:dyDescent="0.2">
      <c r="E45" s="180" t="s">
        <v>423</v>
      </c>
      <c r="F45" s="181" t="s">
        <v>424</v>
      </c>
    </row>
    <row r="46" spans="5:6" ht="16" x14ac:dyDescent="0.2">
      <c r="E46" s="180" t="s">
        <v>425</v>
      </c>
      <c r="F46" s="181" t="s">
        <v>426</v>
      </c>
    </row>
    <row r="47" spans="5:6" ht="32" x14ac:dyDescent="0.2">
      <c r="E47" s="180" t="s">
        <v>427</v>
      </c>
      <c r="F47" s="181" t="s">
        <v>428</v>
      </c>
    </row>
    <row r="48" spans="5:6" ht="16" x14ac:dyDescent="0.2">
      <c r="E48" s="180" t="s">
        <v>429</v>
      </c>
      <c r="F48" s="181" t="s">
        <v>430</v>
      </c>
    </row>
    <row r="49" spans="5:6" ht="16" x14ac:dyDescent="0.2">
      <c r="E49" s="180" t="s">
        <v>431</v>
      </c>
      <c r="F49" s="181" t="s">
        <v>432</v>
      </c>
    </row>
    <row r="50" spans="5:6" ht="16" x14ac:dyDescent="0.2">
      <c r="E50" s="180" t="s">
        <v>433</v>
      </c>
      <c r="F50" s="181" t="s">
        <v>434</v>
      </c>
    </row>
    <row r="51" spans="5:6" ht="16" x14ac:dyDescent="0.2">
      <c r="E51" s="180" t="s">
        <v>435</v>
      </c>
      <c r="F51" s="181" t="s">
        <v>436</v>
      </c>
    </row>
    <row r="52" spans="5:6" ht="16" x14ac:dyDescent="0.2">
      <c r="E52" s="180" t="s">
        <v>437</v>
      </c>
      <c r="F52" s="181" t="s">
        <v>438</v>
      </c>
    </row>
    <row r="53" spans="5:6" ht="32" x14ac:dyDescent="0.2">
      <c r="E53" s="180" t="s">
        <v>439</v>
      </c>
      <c r="F53" s="181" t="s">
        <v>440</v>
      </c>
    </row>
    <row r="54" spans="5:6" x14ac:dyDescent="0.2">
      <c r="E54" s="245" t="s">
        <v>441</v>
      </c>
      <c r="F54" s="246"/>
    </row>
    <row r="55" spans="5:6" ht="16" x14ac:dyDescent="0.2">
      <c r="E55" s="180" t="s">
        <v>442</v>
      </c>
      <c r="F55" s="181" t="s">
        <v>443</v>
      </c>
    </row>
  </sheetData>
  <mergeCells count="7">
    <mergeCell ref="E54:F54"/>
    <mergeCell ref="E10:F10"/>
    <mergeCell ref="E18:F18"/>
    <mergeCell ref="E25:F25"/>
    <mergeCell ref="E29:F29"/>
    <mergeCell ref="E42:F42"/>
    <mergeCell ref="E44:F44"/>
  </mergeCells>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6DC8BD96816346826BA2351B8CBA28" ma:contentTypeVersion="8" ma:contentTypeDescription="Create a new document." ma:contentTypeScope="" ma:versionID="fad9efc6d4cb139b5947eb13bf3009c9">
  <xsd:schema xmlns:xsd="http://www.w3.org/2001/XMLSchema" xmlns:xs="http://www.w3.org/2001/XMLSchema" xmlns:p="http://schemas.microsoft.com/office/2006/metadata/properties" xmlns:ns2="6b8e7b00-dc63-46e5-aaca-f376727101ef" xmlns:ns3="bc973b46-edb6-4788-ac6b-5b9cf7e8596d" targetNamespace="http://schemas.microsoft.com/office/2006/metadata/properties" ma:root="true" ma:fieldsID="9cbc1f84c2881bdd790f19f7c9106266" ns2:_="" ns3:_="">
    <xsd:import namespace="6b8e7b00-dc63-46e5-aaca-f376727101ef"/>
    <xsd:import namespace="bc973b46-edb6-4788-ac6b-5b9cf7e8596d"/>
    <xsd:element name="properties">
      <xsd:complexType>
        <xsd:sequence>
          <xsd:element name="documentManagement">
            <xsd:complexType>
              <xsd:all>
                <xsd:element ref="ns2:DmsFileId" minOccurs="0"/>
                <xsd:element ref="ns2:CheckedOutFromDms" minOccurs="0"/>
                <xsd:element ref="ns3:MediaServiceMetadata" minOccurs="0"/>
                <xsd:element ref="ns3:MediaServiceFastMetadata" minOccurs="0"/>
                <xsd:element ref="ns3:MediaServiceObjectDetectorVersions" minOccurs="0"/>
                <xsd:element ref="ns2:SharedWithUsers" minOccurs="0"/>
                <xsd:element ref="ns2:SharedWithDetail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8e7b00-dc63-46e5-aaca-f376727101ef" elementFormDefault="qualified">
    <xsd:import namespace="http://schemas.microsoft.com/office/2006/documentManagement/types"/>
    <xsd:import namespace="http://schemas.microsoft.com/office/infopath/2007/PartnerControls"/>
    <xsd:element name="DmsFileId" ma:index="8" nillable="true" ma:displayName="DmsFileId" ma:hidden="true" ma:internalName="DmsFileId">
      <xsd:simpleType>
        <xsd:restriction base="dms:Text"/>
      </xsd:simpleType>
    </xsd:element>
    <xsd:element name="CheckedOutFromDms" ma:index="9" nillable="true" ma:displayName="CheckedOutFromDms" ma:default="0" ma:hidden="true" ma:internalName="CheckedOutFromDms">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c973b46-edb6-4788-ac6b-5b9cf7e8596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msFileId xmlns="6b8e7b00-dc63-46e5-aaca-f376727101ef" xsi:nil="true"/>
    <CheckedOutFromDms xmlns="6b8e7b00-dc63-46e5-aaca-f376727101ef">false</CheckedOutFromDms>
  </documentManagement>
</p:properties>
</file>

<file path=customXml/item4.xml>��< ? x m l   v e r s i o n = " 1 . 0 "   e n c o d i n g = " u t f - 1 6 " ? > < p r o p e r t i e s   x m l n s = " h t t p : / / w w w . i m a n a g e . c o m / w o r k / x m l s c h e m a " >  
     < d o c u m e n t i d > M A N A T T ! 4 0 1 9 3 4 5 7 7 . 3 < / d o c u m e n t i d >  
     < s e n d e r i d > G R O G A R I < / s e n d e r i d >  
     < s e n d e r e m a i l > G R O G A R I @ M A N A T T . C O M < / s e n d e r e m a i l >  
     < l a s t m o d i f i e d > 2 0 2 3 - 0 1 - 3 1 T 1 3 : 1 2 : 0 8 . 0 0 0 0 0 0 0 - 0 8 : 0 0 < / l a s t m o d i f i e d >  
     < d a t a b a s e > M A N A T T < / d a t a b a s e >  
 < / p r o p e r t i e s > 
</file>

<file path=customXml/itemProps1.xml><?xml version="1.0" encoding="utf-8"?>
<ds:datastoreItem xmlns:ds="http://schemas.openxmlformats.org/officeDocument/2006/customXml" ds:itemID="{79DEA514-E22B-4347-BD4E-6DA0B2EB72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8e7b00-dc63-46e5-aaca-f376727101ef"/>
    <ds:schemaRef ds:uri="bc973b46-edb6-4788-ac6b-5b9cf7e859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9B8CA4E-3D0C-4142-95F8-14DB423CA957}">
  <ds:schemaRefs>
    <ds:schemaRef ds:uri="http://schemas.microsoft.com/sharepoint/v3/contenttype/forms"/>
  </ds:schemaRefs>
</ds:datastoreItem>
</file>

<file path=customXml/itemProps3.xml><?xml version="1.0" encoding="utf-8"?>
<ds:datastoreItem xmlns:ds="http://schemas.openxmlformats.org/officeDocument/2006/customXml" ds:itemID="{3CB4A2B7-5CD0-4128-9A36-DE8F48F3FE34}">
  <ds:schemaRefs>
    <ds:schemaRef ds:uri="http://purl.org/dc/dcmitype/"/>
    <ds:schemaRef ds:uri="http://schemas.microsoft.com/office/2006/metadata/properties"/>
    <ds:schemaRef ds:uri="http://schemas.microsoft.com/office/2006/documentManagement/types"/>
    <ds:schemaRef ds:uri="http://purl.org/dc/elements/1.1/"/>
    <ds:schemaRef ds:uri="6b8e7b00-dc63-46e5-aaca-f376727101ef"/>
    <ds:schemaRef ds:uri="http://purl.org/dc/terms/"/>
    <ds:schemaRef ds:uri="http://schemas.microsoft.com/office/infopath/2007/PartnerControls"/>
    <ds:schemaRef ds:uri="http://schemas.openxmlformats.org/package/2006/metadata/core-properties"/>
    <ds:schemaRef ds:uri="bc973b46-edb6-4788-ac6b-5b9cf7e8596d"/>
    <ds:schemaRef ds:uri="http://www.w3.org/XML/1998/namespace"/>
  </ds:schemaRefs>
</ds:datastoreItem>
</file>

<file path=customXml/itemProps4.xml><?xml version="1.0" encoding="utf-8"?>
<ds:datastoreItem xmlns:ds="http://schemas.openxmlformats.org/officeDocument/2006/customXml" ds:itemID="{19E72CF3-83CB-4933-8241-6BF78416D3BA}">
  <ds:schemaRefs>
    <ds:schemaRef ds:uri="http://www.imanage.com/work/xmlschema"/>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30</vt:i4>
      </vt:variant>
    </vt:vector>
  </HeadingPairs>
  <TitlesOfParts>
    <vt:vector size="30" baseType="lpstr">
      <vt:lpstr>COVER</vt:lpstr>
      <vt:lpstr>Index</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McAvey</dc:creator>
  <cp:keywords/>
  <dc:description/>
  <cp:lastModifiedBy>Melinda Buchheit</cp:lastModifiedBy>
  <cp:revision/>
  <dcterms:created xsi:type="dcterms:W3CDTF">2020-12-26T13:35:37Z</dcterms:created>
  <dcterms:modified xsi:type="dcterms:W3CDTF">2024-04-29T18:41:36Z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0x010100166DC8BD96816346826BA2351B8CBA28</vt:lpwstr>
  </property>
</Properties>
</file>