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cavey\AppData\Roaming\iManage\Work\Recent\Montana Healthcare Foundation _ Montana 2020 _ 62845-035\"/>
    </mc:Choice>
  </mc:AlternateContent>
  <xr:revisionPtr revIDLastSave="0" documentId="13_ncr:1_{346BB56A-67EE-498D-BC7B-85C5330958C1}" xr6:coauthVersionLast="36" xr6:coauthVersionMax="36" xr10:uidLastSave="{00000000-0000-0000-0000-000000000000}"/>
  <workbookProtection workbookAlgorithmName="SHA-512" workbookHashValue="9YtbjXlG0SzRxHJ+TMGsSiYyItBF/dxVmVOHU0pHj4Q1v/Dq3JX9cNRL2DRifADXMXG+yMf7cr74rNIRvqgFBA==" workbookSaltValue="91xSZUBdxjXKblVW3JuqzQ==" workbookSpinCount="100000" lockStructure="1"/>
  <bookViews>
    <workbookView xWindow="0" yWindow="0" windowWidth="28800" windowHeight="12225" xr2:uid="{B35C0079-C9E5-457D-B846-5FA7D574DD73}"/>
  </bookViews>
  <sheets>
    <sheet name="COVER" sheetId="35" r:id="rId1"/>
    <sheet name="Index" sheetId="1" r:id="rId2"/>
    <sheet name="1" sheetId="2" r:id="rId3"/>
    <sheet name="2" sheetId="3" r:id="rId4"/>
    <sheet name="3" sheetId="5" r:id="rId5"/>
    <sheet name="4" sheetId="7" r:id="rId6"/>
    <sheet name="5" sheetId="8" r:id="rId7"/>
    <sheet name="6" sheetId="10" r:id="rId8"/>
    <sheet name="7" sheetId="9" r:id="rId9"/>
    <sheet name="8" sheetId="11" r:id="rId10"/>
    <sheet name="9" sheetId="12" r:id="rId11"/>
    <sheet name="10" sheetId="13" r:id="rId12"/>
    <sheet name="11" sheetId="14" r:id="rId13"/>
    <sheet name="12" sheetId="15" r:id="rId14"/>
    <sheet name="13" sheetId="16" r:id="rId15"/>
    <sheet name="14" sheetId="18" r:id="rId16"/>
    <sheet name="15" sheetId="19" r:id="rId17"/>
    <sheet name="16" sheetId="20" r:id="rId18"/>
    <sheet name="17" sheetId="34" r:id="rId19"/>
    <sheet name="18" sheetId="21" r:id="rId20"/>
    <sheet name="19" sheetId="22" r:id="rId21"/>
    <sheet name="20" sheetId="23" r:id="rId22"/>
    <sheet name="21" sheetId="24" r:id="rId23"/>
    <sheet name="22" sheetId="25" r:id="rId24"/>
    <sheet name="23" sheetId="26" r:id="rId25"/>
    <sheet name="24" sheetId="27" r:id="rId26"/>
    <sheet name="25" sheetId="29" r:id="rId27"/>
    <sheet name="26" sheetId="36" r:id="rId28"/>
    <sheet name="27" sheetId="30" r:id="rId29"/>
    <sheet name="28" sheetId="31" r:id="rId30"/>
    <sheet name="29" sheetId="32" r:id="rId31"/>
    <sheet name="30" sheetId="33" r:id="rId32"/>
  </sheets>
  <externalReferences>
    <externalReference r:id="rId33"/>
  </externalReferences>
  <definedNames>
    <definedName name="Oneset" localSheetId="11">#REF!</definedName>
    <definedName name="Oneset" localSheetId="12">#REF!</definedName>
    <definedName name="Oneset" localSheetId="13">#REF!</definedName>
    <definedName name="Oneset" localSheetId="14">#REF!</definedName>
    <definedName name="Oneset" localSheetId="15">#REF!</definedName>
    <definedName name="Oneset" localSheetId="16">#REF!</definedName>
    <definedName name="Oneset" localSheetId="17">#REF!</definedName>
    <definedName name="Oneset" localSheetId="18">#REF!</definedName>
    <definedName name="Oneset" localSheetId="19">#REF!</definedName>
    <definedName name="Oneset" localSheetId="20">#REF!</definedName>
    <definedName name="Oneset" localSheetId="21">#REF!</definedName>
    <definedName name="Oneset" localSheetId="22">#REF!</definedName>
    <definedName name="Oneset" localSheetId="23">#REF!</definedName>
    <definedName name="Oneset" localSheetId="24">#REF!</definedName>
    <definedName name="Oneset" localSheetId="25">#REF!</definedName>
    <definedName name="Oneset" localSheetId="26">#REF!</definedName>
    <definedName name="Oneset" localSheetId="27">#REF!</definedName>
    <definedName name="Oneset" localSheetId="28">#REF!</definedName>
    <definedName name="Oneset" localSheetId="29">#REF!</definedName>
    <definedName name="Oneset" localSheetId="30">#REF!</definedName>
    <definedName name="Oneset" localSheetId="31">#REF!</definedName>
    <definedName name="Oneset" localSheetId="6">#REF!</definedName>
    <definedName name="Oneset" localSheetId="7">#REF!</definedName>
    <definedName name="Oneset" localSheetId="8">#REF!</definedName>
    <definedName name="Oneset" localSheetId="9">#REF!</definedName>
    <definedName name="Oneset" localSheetId="10">#REF!</definedName>
    <definedName name="Oneset">#REF!</definedName>
    <definedName name="PrevData">[1]Prev2019_countServices!$A$1:$G$121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7" l="1"/>
  <c r="D11" i="27"/>
  <c r="D19" i="27"/>
  <c r="G21" i="16" l="1"/>
  <c r="C21" i="16"/>
  <c r="D19" i="16"/>
  <c r="D21" i="16" s="1"/>
  <c r="E19" i="16"/>
  <c r="E21" i="16" s="1"/>
  <c r="F19" i="16"/>
  <c r="F21" i="16" s="1"/>
  <c r="G19" i="16"/>
  <c r="C19" i="16"/>
  <c r="H20" i="16"/>
  <c r="H18" i="16"/>
  <c r="H19" i="16" s="1"/>
  <c r="H11" i="16"/>
  <c r="H12" i="16"/>
  <c r="H10" i="16"/>
  <c r="D13" i="16"/>
  <c r="E13" i="16"/>
  <c r="F13" i="16"/>
  <c r="G13" i="16"/>
  <c r="C13" i="16"/>
  <c r="H13" i="16" l="1"/>
  <c r="H14" i="16" s="1"/>
  <c r="H21" i="16"/>
  <c r="H22" i="16" s="1"/>
  <c r="G22" i="16" l="1"/>
  <c r="C22" i="16"/>
  <c r="C27" i="16" s="1"/>
  <c r="D22" i="16"/>
  <c r="E22" i="16"/>
  <c r="D27" i="16" s="1"/>
  <c r="F22" i="16"/>
  <c r="E27" i="16" s="1"/>
  <c r="G14" i="16"/>
  <c r="E14" i="16"/>
  <c r="D26" i="16" s="1"/>
  <c r="C14" i="16"/>
  <c r="F14" i="16"/>
  <c r="E26" i="16" s="1"/>
  <c r="D14" i="16"/>
  <c r="D11" i="15"/>
  <c r="E11" i="15"/>
  <c r="F11" i="15"/>
  <c r="G11" i="15"/>
  <c r="H11" i="15"/>
  <c r="D12" i="15"/>
  <c r="E12" i="15"/>
  <c r="F12" i="15"/>
  <c r="G12" i="15"/>
  <c r="H12" i="15"/>
  <c r="C12" i="15"/>
  <c r="C11" i="15"/>
  <c r="D19" i="11"/>
  <c r="D20" i="11"/>
  <c r="D21" i="11"/>
  <c r="D18" i="11"/>
  <c r="C26" i="16" l="1"/>
  <c r="D28" i="10"/>
  <c r="C28" i="10"/>
  <c r="J27" i="10"/>
  <c r="F27" i="10"/>
  <c r="E27" i="10"/>
  <c r="E28" i="10" s="1"/>
  <c r="F23" i="10"/>
  <c r="E23" i="10"/>
  <c r="D23" i="10"/>
  <c r="C23" i="10"/>
  <c r="F22" i="10"/>
  <c r="E22" i="10"/>
  <c r="D22" i="10"/>
  <c r="C22" i="10"/>
  <c r="F21" i="10"/>
  <c r="E21" i="10"/>
  <c r="D21" i="10"/>
  <c r="C21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J11" i="10"/>
  <c r="C11" i="8" l="1"/>
  <c r="D11" i="8" s="1"/>
  <c r="D10" i="8"/>
  <c r="P11" i="7"/>
  <c r="P12" i="7"/>
  <c r="P13" i="7"/>
  <c r="P10" i="7"/>
  <c r="O12" i="7"/>
  <c r="D12" i="3"/>
  <c r="E12" i="3"/>
  <c r="F12" i="3"/>
  <c r="C14" i="3"/>
  <c r="C15" i="3"/>
  <c r="C13" i="3"/>
  <c r="C12" i="8" l="1"/>
  <c r="C13" i="8" s="1"/>
  <c r="D13" i="8" s="1"/>
  <c r="D12" i="8"/>
  <c r="O11" i="7"/>
  <c r="C12" i="3"/>
  <c r="C16" i="3" s="1"/>
  <c r="N11" i="7" l="1"/>
  <c r="O13" i="7"/>
  <c r="O14" i="7"/>
  <c r="N14" i="7"/>
  <c r="N10" i="7" l="1"/>
  <c r="N12" i="7"/>
  <c r="O10" i="7"/>
  <c r="N13" i="7"/>
</calcChain>
</file>

<file path=xl/sharedStrings.xml><?xml version="1.0" encoding="utf-8"?>
<sst xmlns="http://schemas.openxmlformats.org/spreadsheetml/2006/main" count="827" uniqueCount="488">
  <si>
    <t>Tab</t>
  </si>
  <si>
    <t>Slide</t>
  </si>
  <si>
    <t>Title</t>
  </si>
  <si>
    <t>Total</t>
  </si>
  <si>
    <t>Children (0-18)</t>
  </si>
  <si>
    <t>Adults (19-64)</t>
  </si>
  <si>
    <t>Seniors (65+)</t>
  </si>
  <si>
    <t>Pregnant Women</t>
  </si>
  <si>
    <t>Medicaid Population by Age</t>
  </si>
  <si>
    <t>Enrollment</t>
  </si>
  <si>
    <t>Disabled</t>
  </si>
  <si>
    <t>Children</t>
  </si>
  <si>
    <t>Adults</t>
  </si>
  <si>
    <t>Seniors</t>
  </si>
  <si>
    <t>DPHHS direct data request.</t>
  </si>
  <si>
    <t>Adults &amp; Children w/ Disabilities</t>
  </si>
  <si>
    <t>Montana Medicaid as Percentage of State Budget (SFY 2019)</t>
  </si>
  <si>
    <t>Enrollment for Covered Populations (CY 2019)</t>
  </si>
  <si>
    <t>General Fund</t>
  </si>
  <si>
    <t>Other State Funds</t>
  </si>
  <si>
    <t>Federal Funds</t>
  </si>
  <si>
    <t>Standard Medicaid</t>
  </si>
  <si>
    <t>Expansion</t>
  </si>
  <si>
    <t>HMK</t>
  </si>
  <si>
    <t>Total Budget</t>
  </si>
  <si>
    <t>Non-Medicaid Budget</t>
  </si>
  <si>
    <t>Medicaid Budget</t>
  </si>
  <si>
    <r>
      <t xml:space="preserve">Tab:  </t>
    </r>
    <r>
      <rPr>
        <sz val="11"/>
        <color theme="1"/>
        <rFont val="Calibri"/>
        <family val="2"/>
        <scheme val="minor"/>
      </rPr>
      <t>2</t>
    </r>
  </si>
  <si>
    <r>
      <t>Title:</t>
    </r>
    <r>
      <rPr>
        <sz val="11"/>
        <color theme="1"/>
        <rFont val="Calibri"/>
        <family val="2"/>
        <scheme val="minor"/>
      </rPr>
      <t xml:space="preserve">  Montana Medicaid as Percentage of State Budget (SFY 2019)</t>
    </r>
  </si>
  <si>
    <r>
      <t>Date(s):</t>
    </r>
    <r>
      <rPr>
        <sz val="11"/>
        <color theme="1"/>
        <rFont val="Calibri"/>
        <family val="2"/>
        <scheme val="minor"/>
      </rPr>
      <t xml:space="preserve">  SFY2019</t>
    </r>
  </si>
  <si>
    <r>
      <t>Data Sources: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</si>
  <si>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Tab:  </t>
    </r>
    <r>
      <rPr>
        <sz val="11"/>
        <color theme="1"/>
        <rFont val="Calibri"/>
        <family val="2"/>
        <scheme val="minor"/>
      </rPr>
      <t>1</t>
    </r>
  </si>
  <si>
    <r>
      <t>Title:</t>
    </r>
    <r>
      <rPr>
        <sz val="11"/>
        <color theme="1"/>
        <rFont val="Calibri"/>
        <family val="2"/>
        <scheme val="minor"/>
      </rPr>
      <t xml:space="preserve">  Enrollment for Covered Populations</t>
    </r>
  </si>
  <si>
    <r>
      <t>Date(s):</t>
    </r>
    <r>
      <rPr>
        <sz val="11"/>
        <color theme="1"/>
        <rFont val="Calibri"/>
        <family val="2"/>
        <scheme val="minor"/>
      </rPr>
      <t xml:space="preserve">  CY2019</t>
    </r>
  </si>
  <si>
    <t>“2020 State Expenditure Report:  Fiscal 2018-20,” National Association of State Budget Offices (NASBO).  Montana state budget estimate only.</t>
  </si>
  <si>
    <t>“Montana Medicaid Enrollment Dashboard,” DPHHS.  Pregnant Women only.</t>
  </si>
  <si>
    <r>
      <t xml:space="preserve">Tab:  </t>
    </r>
    <r>
      <rPr>
        <sz val="11"/>
        <color theme="1"/>
        <rFont val="Calibri"/>
        <family val="2"/>
        <scheme val="minor"/>
      </rPr>
      <t>3</t>
    </r>
  </si>
  <si>
    <t>Uninsurance Rate (CY)</t>
  </si>
  <si>
    <t>Level</t>
  </si>
  <si>
    <t>MT</t>
  </si>
  <si>
    <t>US</t>
  </si>
  <si>
    <t>Non-Elderly Adults (19-64)</t>
  </si>
  <si>
    <t xml:space="preserve">"Children's Health Care Report Card," Georgetown University Center for Children and Families.  </t>
  </si>
  <si>
    <t>Montana Uninsurance Rates (2008-19)</t>
  </si>
  <si>
    <r>
      <t>Title:</t>
    </r>
    <r>
      <rPr>
        <sz val="11"/>
        <color theme="1"/>
        <rFont val="Calibri"/>
        <family val="2"/>
        <scheme val="minor"/>
      </rPr>
      <t xml:space="preserve">  Montana Uninsurance Rates (2008-19)</t>
    </r>
  </si>
  <si>
    <r>
      <t>Date(s):</t>
    </r>
    <r>
      <rPr>
        <sz val="11"/>
        <color theme="1"/>
        <rFont val="Calibri"/>
        <family val="2"/>
        <scheme val="minor"/>
      </rPr>
      <t xml:space="preserve">  CY2008-19</t>
    </r>
  </si>
  <si>
    <t>Proportion</t>
  </si>
  <si>
    <t>Adults (Traditional)</t>
  </si>
  <si>
    <t>138% FPL</t>
  </si>
  <si>
    <t>Individual</t>
  </si>
  <si>
    <t>Family of 2</t>
  </si>
  <si>
    <t>Family of 3</t>
  </si>
  <si>
    <t>Family of 4</t>
  </si>
  <si>
    <r>
      <t xml:space="preserve">Tab:  </t>
    </r>
    <r>
      <rPr>
        <sz val="11"/>
        <color theme="1"/>
        <rFont val="Calibri"/>
        <family val="2"/>
        <scheme val="minor"/>
      </rPr>
      <t>4</t>
    </r>
  </si>
  <si>
    <t>Adults (Expansion)</t>
  </si>
  <si>
    <t>Change (10-19, CAGR)</t>
  </si>
  <si>
    <t>ENROLLMENT</t>
  </si>
  <si>
    <t>FPL (2019)</t>
  </si>
  <si>
    <r>
      <t>Title:</t>
    </r>
    <r>
      <rPr>
        <sz val="11"/>
        <color theme="1"/>
        <rFont val="Calibri"/>
        <family val="2"/>
        <scheme val="minor"/>
      </rPr>
      <t xml:space="preserve">  138% FPL</t>
    </r>
  </si>
  <si>
    <t xml:space="preserve">“Federal Poverty Level (FPL),” Healthcare.gov.  </t>
  </si>
  <si>
    <r>
      <t>Tab:</t>
    </r>
    <r>
      <rPr>
        <sz val="11"/>
        <color theme="1"/>
        <rFont val="Calibri"/>
        <family val="2"/>
        <scheme val="minor"/>
      </rPr>
      <t xml:space="preserve">  6</t>
    </r>
  </si>
  <si>
    <r>
      <t xml:space="preserve">Tab: </t>
    </r>
    <r>
      <rPr>
        <sz val="11"/>
        <color theme="1"/>
        <rFont val="Calibri"/>
        <family val="2"/>
        <scheme val="minor"/>
      </rPr>
      <t xml:space="preserve"> 5</t>
    </r>
  </si>
  <si>
    <t>Other</t>
  </si>
  <si>
    <t>White</t>
  </si>
  <si>
    <t>TOTAL</t>
  </si>
  <si>
    <t>Female</t>
  </si>
  <si>
    <t>Male</t>
  </si>
  <si>
    <t>AI/AN*</t>
  </si>
  <si>
    <t>*American Indian/Alaska Native</t>
  </si>
  <si>
    <t>Population</t>
  </si>
  <si>
    <t>Medicaid</t>
  </si>
  <si>
    <r>
      <t>Title:</t>
    </r>
    <r>
      <rPr>
        <sz val="11"/>
        <color theme="1"/>
        <rFont val="Calibri"/>
        <family val="2"/>
        <scheme val="minor"/>
      </rPr>
      <t xml:space="preserve">  Montana Medicaid Demographics in Comparison with State Population (2019)</t>
    </r>
  </si>
  <si>
    <t>Montana Medicaid Population (2019)</t>
  </si>
  <si>
    <t>Montana Population (2019)</t>
  </si>
  <si>
    <t>Total (Pct Race/Ethnicity)</t>
  </si>
  <si>
    <t>Total (Race/Ethnicity, est)</t>
  </si>
  <si>
    <t>"Quick Facts:  Montana," US Census Bureau.</t>
  </si>
  <si>
    <t>Enrollment as Pct Gender</t>
  </si>
  <si>
    <t>Percentage</t>
  </si>
  <si>
    <t>Isolated</t>
  </si>
  <si>
    <t>Small Rural</t>
  </si>
  <si>
    <t>Large Rural</t>
  </si>
  <si>
    <t>Urban</t>
  </si>
  <si>
    <t>N/A</t>
  </si>
  <si>
    <t>Enrollment by Race and Gender</t>
  </si>
  <si>
    <t>Enrollment as Pct Race</t>
  </si>
  <si>
    <t>Enrollment by Geography</t>
  </si>
  <si>
    <t>Percent</t>
  </si>
  <si>
    <t>Isolated + Rural</t>
  </si>
  <si>
    <r>
      <t>Tab:</t>
    </r>
    <r>
      <rPr>
        <sz val="11"/>
        <color theme="1"/>
        <rFont val="Calibri"/>
        <family val="2"/>
        <scheme val="minor"/>
      </rPr>
      <t xml:space="preserve">  7</t>
    </r>
  </si>
  <si>
    <t xml:space="preserve">“Census and Economic Information Center,” Montana Department of Commerce.  </t>
  </si>
  <si>
    <t>DPHHS provided legislative district to zip code crosswalk.</t>
  </si>
  <si>
    <t>Beaverhead County</t>
  </si>
  <si>
    <t>Big Horn County</t>
  </si>
  <si>
    <t>Blaine County</t>
  </si>
  <si>
    <t>Broadwater County</t>
  </si>
  <si>
    <t>Carbon County</t>
  </si>
  <si>
    <t>Carter County</t>
  </si>
  <si>
    <t>Cascade County</t>
  </si>
  <si>
    <t>Chouteau County</t>
  </si>
  <si>
    <t>Custer County</t>
  </si>
  <si>
    <t>Daniels County</t>
  </si>
  <si>
    <t>Dawson County</t>
  </si>
  <si>
    <t>Deer Lodge County</t>
  </si>
  <si>
    <t>Fallon County</t>
  </si>
  <si>
    <t>Fergus County</t>
  </si>
  <si>
    <t>Flathead County</t>
  </si>
  <si>
    <t>Gallatin County</t>
  </si>
  <si>
    <t>Garfield County</t>
  </si>
  <si>
    <t>Glacier County</t>
  </si>
  <si>
    <t>Golden Valley County</t>
  </si>
  <si>
    <t>Granite County</t>
  </si>
  <si>
    <t>Hill County</t>
  </si>
  <si>
    <t>Jefferson County</t>
  </si>
  <si>
    <t>Judith Basin County</t>
  </si>
  <si>
    <t>Lake County</t>
  </si>
  <si>
    <t>Lewis and Clark County</t>
  </si>
  <si>
    <t>Liberty County</t>
  </si>
  <si>
    <t>Lincoln County</t>
  </si>
  <si>
    <t>Madison County</t>
  </si>
  <si>
    <t>McCone County</t>
  </si>
  <si>
    <t>Meagher County</t>
  </si>
  <si>
    <t>Mineral County</t>
  </si>
  <si>
    <t>Missoula County</t>
  </si>
  <si>
    <t>Musselshell County</t>
  </si>
  <si>
    <t>Park County</t>
  </si>
  <si>
    <t>Petroleum County</t>
  </si>
  <si>
    <t>Phillips County</t>
  </si>
  <si>
    <t>Pondera County</t>
  </si>
  <si>
    <t>Powder River County</t>
  </si>
  <si>
    <t>Powell County</t>
  </si>
  <si>
    <t>Prairie County</t>
  </si>
  <si>
    <t>Ravalli County</t>
  </si>
  <si>
    <t>Richland County</t>
  </si>
  <si>
    <t>Roosevelt County</t>
  </si>
  <si>
    <t>Rosebud County</t>
  </si>
  <si>
    <t>Sanders County</t>
  </si>
  <si>
    <t>Sheridan County</t>
  </si>
  <si>
    <t>Silver Bow County</t>
  </si>
  <si>
    <t>Stillwater County</t>
  </si>
  <si>
    <t>Sweet Grass County</t>
  </si>
  <si>
    <t>Teton County</t>
  </si>
  <si>
    <t>Toole County</t>
  </si>
  <si>
    <t>Treasure County</t>
  </si>
  <si>
    <t>Valley County</t>
  </si>
  <si>
    <t>Wheatland County</t>
  </si>
  <si>
    <t>Wibaux County</t>
  </si>
  <si>
    <t>Yellowstone County</t>
  </si>
  <si>
    <t>County</t>
  </si>
  <si>
    <t>House District</t>
  </si>
  <si>
    <t>Senate District</t>
  </si>
  <si>
    <t>House/Senate District Notes</t>
  </si>
  <si>
    <t>Unattributed/Out-of-State</t>
  </si>
  <si>
    <t>Potential Zip 82801 Overcount</t>
  </si>
  <si>
    <t>Montana Medicaid Demographics in Comparison with State Population (2019)</t>
  </si>
  <si>
    <r>
      <t>Title:</t>
    </r>
    <r>
      <rPr>
        <sz val="11"/>
        <color theme="1"/>
        <rFont val="Calibri"/>
        <family val="2"/>
        <scheme val="minor"/>
      </rPr>
      <t xml:space="preserve">  Montana Medicaid Enrollment by Geography</t>
    </r>
    <r>
      <rPr>
        <b/>
        <sz val="11"/>
        <color theme="1"/>
        <rFont val="Calibri"/>
        <family val="2"/>
        <scheme val="minor"/>
      </rPr>
      <t xml:space="preserve"> (2019)</t>
    </r>
  </si>
  <si>
    <t>Average Duration of Medicaid Coverage (Dec. 2019)</t>
  </si>
  <si>
    <r>
      <t>Title:</t>
    </r>
    <r>
      <rPr>
        <sz val="11"/>
        <color theme="1"/>
        <rFont val="Calibri"/>
        <family val="2"/>
        <scheme val="minor"/>
      </rPr>
      <t xml:space="preserve">  Average Duration of Medicaid Coverage (Dec. 2019)</t>
    </r>
  </si>
  <si>
    <r>
      <t>Tab:</t>
    </r>
    <r>
      <rPr>
        <sz val="11"/>
        <color theme="1"/>
        <rFont val="Calibri"/>
        <family val="2"/>
        <scheme val="minor"/>
      </rPr>
      <t xml:space="preserve">  8</t>
    </r>
  </si>
  <si>
    <r>
      <t>Date(s):</t>
    </r>
    <r>
      <rPr>
        <sz val="11"/>
        <color theme="1"/>
        <rFont val="Calibri"/>
        <family val="2"/>
        <scheme val="minor"/>
      </rPr>
      <t xml:space="preserve"> Dec. 2019 (Jul. 1999 to Dec. 2019)</t>
    </r>
  </si>
  <si>
    <t>&lt; 1 Year</t>
  </si>
  <si>
    <t>1 - 2 Years</t>
  </si>
  <si>
    <t>2 - 3 Years</t>
  </si>
  <si>
    <t>3 - 4 Years</t>
  </si>
  <si>
    <t>Adults (Non Exp)</t>
  </si>
  <si>
    <t>Months</t>
  </si>
  <si>
    <t>Years</t>
  </si>
  <si>
    <t>Average Duration of Medicaid Coverage by Enrollment Category</t>
  </si>
  <si>
    <t>Population Group</t>
  </si>
  <si>
    <t>Enrollees</t>
  </si>
  <si>
    <t>Adults Expansion</t>
  </si>
  <si>
    <t>MARA Risk Score</t>
  </si>
  <si>
    <r>
      <t>Tab:</t>
    </r>
    <r>
      <rPr>
        <sz val="11"/>
        <color theme="1"/>
        <rFont val="Calibri"/>
        <family val="2"/>
        <scheme val="minor"/>
      </rPr>
      <t xml:space="preserve">  9</t>
    </r>
  </si>
  <si>
    <r>
      <t>Title:</t>
    </r>
    <r>
      <rPr>
        <sz val="11"/>
        <color theme="1"/>
        <rFont val="Calibri"/>
        <family val="2"/>
        <scheme val="minor"/>
      </rPr>
      <t xml:space="preserve">  Population Risk Scores by Population Group (Dec. 2019)</t>
    </r>
  </si>
  <si>
    <r>
      <t>Date(s):</t>
    </r>
    <r>
      <rPr>
        <sz val="11"/>
        <color theme="1"/>
        <rFont val="Calibri"/>
        <family val="2"/>
        <scheme val="minor"/>
      </rPr>
      <t xml:space="preserve"> Dec. 2019</t>
    </r>
  </si>
  <si>
    <r>
      <t>Tab:</t>
    </r>
    <r>
      <rPr>
        <sz val="11"/>
        <color theme="1"/>
        <rFont val="Calibri"/>
        <family val="2"/>
        <scheme val="minor"/>
      </rPr>
      <t xml:space="preserve">  10</t>
    </r>
  </si>
  <si>
    <t>Unique Utilizers</t>
  </si>
  <si>
    <t>Total Spending</t>
  </si>
  <si>
    <t>HCPCS</t>
  </si>
  <si>
    <t>Procedure Description</t>
  </si>
  <si>
    <t>Count</t>
  </si>
  <si>
    <t>Amount</t>
  </si>
  <si>
    <t>G9008</t>
  </si>
  <si>
    <t>MCCD,PHYS COOR-CARE OVRSGHT</t>
  </si>
  <si>
    <t>H0036</t>
  </si>
  <si>
    <t>COMM PSY FACE-FACE PER 15 MIN</t>
  </si>
  <si>
    <t>D1206</t>
  </si>
  <si>
    <t>TOPICAL FLUORIDE VARNISH</t>
  </si>
  <si>
    <t>S5145</t>
  </si>
  <si>
    <t>FOSTER CARE  THERAPEUTIC  CHILD; PER DIEM</t>
  </si>
  <si>
    <t>D1120</t>
  </si>
  <si>
    <t>DENTAL PROPHYLAXIS CHILD</t>
  </si>
  <si>
    <t>OFFICE/OUTPATIENT VISIT EST</t>
  </si>
  <si>
    <t>D0120</t>
  </si>
  <si>
    <t>PERIODIC ORAL EVALUATION</t>
  </si>
  <si>
    <t>T2022</t>
  </si>
  <si>
    <t>CASE MANAGEMENT, PER MONTH</t>
  </si>
  <si>
    <t>PSYTX PT&amp;/FAMILY 60 MINUTES</t>
  </si>
  <si>
    <t>G9005</t>
  </si>
  <si>
    <t>MCCD, RISK ADJ, MAINTENANCE</t>
  </si>
  <si>
    <t>COMPREHENSIVE METABOLIC PANEL</t>
  </si>
  <si>
    <t>BLOOD COUNT; COMPLETE CBC</t>
  </si>
  <si>
    <t>ROUTINE OBSTETRIC CARE</t>
  </si>
  <si>
    <t>COLLECTION OF BLOOD BY VENIPUNCTURE</t>
  </si>
  <si>
    <t>T2031</t>
  </si>
  <si>
    <t>ASSIST LIVING, WAIVER PER DIEM</t>
  </si>
  <si>
    <t>T1019</t>
  </si>
  <si>
    <t>PERSONAL CARE SER PER 15 MIN</t>
  </si>
  <si>
    <t>T2017</t>
  </si>
  <si>
    <t>HABIL. RES. WAIVER 15 MIN</t>
  </si>
  <si>
    <t>G0467</t>
  </si>
  <si>
    <t>FQHC VISIT</t>
  </si>
  <si>
    <t>Individuals with Disabilities</t>
  </si>
  <si>
    <t>T2021</t>
  </si>
  <si>
    <t>DAY HABIL WAIVER PER 15 MIN</t>
  </si>
  <si>
    <t>T2013</t>
  </si>
  <si>
    <t>HABIL. ED. WAIVER, PER HOUR</t>
  </si>
  <si>
    <r>
      <t>Title: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Top Procedures by Population Group (2019)</t>
    </r>
  </si>
  <si>
    <t>Top Procedures by Population Group (2019)</t>
  </si>
  <si>
    <r>
      <t>Date(s):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2019</t>
    </r>
  </si>
  <si>
    <t>Service</t>
  </si>
  <si>
    <t>Preventive/Wellness Exams</t>
  </si>
  <si>
    <t>Physical and Behavioral Health Screenings </t>
  </si>
  <si>
    <t>Alcohol Abuse Screening</t>
  </si>
  <si>
    <t>Breast Cancer Screening</t>
  </si>
  <si>
    <t>Cervical Cancer Screening</t>
  </si>
  <si>
    <t>Cholesterol Screening</t>
  </si>
  <si>
    <t>Diabetes Screening</t>
  </si>
  <si>
    <t>Hepatitis B Screening</t>
  </si>
  <si>
    <t>Hepatitis C Screening</t>
  </si>
  <si>
    <t>STD Screening</t>
  </si>
  <si>
    <t>Tobacco Use Counseling &amp; Interventions</t>
  </si>
  <si>
    <t>Dental Services</t>
  </si>
  <si>
    <t>Vaccines</t>
  </si>
  <si>
    <r>
      <t>Children</t>
    </r>
    <r>
      <rPr>
        <sz val="11"/>
        <color theme="1"/>
        <rFont val="Calibri"/>
        <family val="2"/>
        <scheme val="minor"/>
      </rPr>
      <t xml:space="preserve">  
(Medicaid Only)</t>
    </r>
  </si>
  <si>
    <r>
      <t>Title: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Preventative Service Utilization By Population Group (2019) </t>
    </r>
  </si>
  <si>
    <r>
      <t>Tab:</t>
    </r>
    <r>
      <rPr>
        <sz val="11"/>
        <color theme="1"/>
        <rFont val="Calibri"/>
        <family val="2"/>
        <scheme val="minor"/>
      </rPr>
      <t xml:space="preserve">  11</t>
    </r>
  </si>
  <si>
    <t xml:space="preserve">Preventative Service Utilization By Population Group (2019) </t>
  </si>
  <si>
    <r>
      <t>Adults</t>
    </r>
    <r>
      <rPr>
        <sz val="11"/>
        <color theme="1"/>
        <rFont val="Calibri"/>
        <family val="2"/>
        <scheme val="minor"/>
      </rPr>
      <t xml:space="preserve">
(Traditional)</t>
    </r>
  </si>
  <si>
    <r>
      <t>Adults</t>
    </r>
    <r>
      <rPr>
        <sz val="11"/>
        <color theme="1"/>
        <rFont val="Calibri"/>
        <family val="2"/>
        <scheme val="minor"/>
      </rPr>
      <t xml:space="preserve">
(Expansion)</t>
    </r>
  </si>
  <si>
    <t>Telehealth Service Utilization (2015-20)</t>
  </si>
  <si>
    <r>
      <t>Date(s):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2015-20</t>
    </r>
  </si>
  <si>
    <r>
      <t>Title: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Telehealth Service Utilization (2015-20)</t>
    </r>
  </si>
  <si>
    <t>Mental Health</t>
  </si>
  <si>
    <t>Physical Health</t>
  </si>
  <si>
    <t>TeleHealth Visits by Program and Visit Type</t>
  </si>
  <si>
    <t>Healthy Montana Kids Expansion</t>
  </si>
  <si>
    <t>Medicaid Enrollment and Spending by Population  Group (SFY2019)</t>
  </si>
  <si>
    <r>
      <t>Tab:</t>
    </r>
    <r>
      <rPr>
        <sz val="11"/>
        <color theme="1"/>
        <rFont val="Calibri"/>
        <family val="2"/>
        <scheme val="minor"/>
      </rPr>
      <t xml:space="preserve">  13</t>
    </r>
  </si>
  <si>
    <r>
      <t>Title: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Medicaid Enrollment and Spending by Population  Group (SFY2019)</t>
    </r>
  </si>
  <si>
    <r>
      <t>Date(s):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SFY2019</t>
    </r>
  </si>
  <si>
    <t xml:space="preserve">“Most Current MACStats Compiled:  Exhibit 33:  CHIP Spending by State, FY2019,”  MACPAC.  Dec. 2020.  </t>
  </si>
  <si>
    <t>+ CHIP Spending (est.)</t>
  </si>
  <si>
    <t>- Supplemental Hospital Payments</t>
  </si>
  <si>
    <t>Total Service Spending (Adjusted)</t>
  </si>
  <si>
    <t>Proportion Total</t>
  </si>
  <si>
    <t>Total Enrollment (w/ Spending Link, MMs)</t>
  </si>
  <si>
    <t>Total Service Spending (w/ Member Link)</t>
  </si>
  <si>
    <t>Total Enrollment (Persons, est.)</t>
  </si>
  <si>
    <t>+ CHIP Enrollment</t>
  </si>
  <si>
    <t>Total Enrollment (Adjusted)</t>
  </si>
  <si>
    <t>Medicaid Enrollment (SFY2019, est.)</t>
  </si>
  <si>
    <t>Medicaid Spending (SFY2019, est.)</t>
  </si>
  <si>
    <r>
      <t>Children</t>
    </r>
    <r>
      <rPr>
        <sz val="11"/>
        <color theme="1"/>
        <rFont val="Calibri"/>
        <family val="2"/>
        <scheme val="minor"/>
      </rPr>
      <t xml:space="preserve"> 
(Non-Disabled)</t>
    </r>
    <r>
      <rPr>
        <b/>
        <sz val="11"/>
        <color theme="1"/>
        <rFont val="Calibri"/>
        <family val="2"/>
        <scheme val="minor"/>
      </rPr>
      <t xml:space="preserve"> </t>
    </r>
  </si>
  <si>
    <r>
      <t>Seniors</t>
    </r>
    <r>
      <rPr>
        <sz val="11"/>
        <color theme="1"/>
        <rFont val="Calibri"/>
        <family val="2"/>
        <scheme val="minor"/>
      </rPr>
      <t xml:space="preserve"> 
(Non-Disabled)</t>
    </r>
    <r>
      <rPr>
        <b/>
        <sz val="11"/>
        <color theme="1"/>
        <rFont val="Calibri"/>
        <family val="2"/>
        <scheme val="minor"/>
      </rPr>
      <t xml:space="preserve"> </t>
    </r>
  </si>
  <si>
    <r>
      <t>Adults</t>
    </r>
    <r>
      <rPr>
        <sz val="11"/>
        <color theme="1"/>
        <rFont val="Calibri"/>
        <family val="2"/>
        <scheme val="minor"/>
      </rPr>
      <t xml:space="preserve"> 
(Traditional, Non-Disabled)</t>
    </r>
    <r>
      <rPr>
        <b/>
        <sz val="11"/>
        <color theme="1"/>
        <rFont val="Calibri"/>
        <family val="2"/>
        <scheme val="minor"/>
      </rPr>
      <t xml:space="preserve"> </t>
    </r>
  </si>
  <si>
    <t>Medicaid Enrollment &amp; Spending as Proportion of Whole (SFY2019, est.)</t>
  </si>
  <si>
    <r>
      <t>Children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+ Adults</t>
    </r>
    <r>
      <rPr>
        <sz val="11"/>
        <color theme="1"/>
        <rFont val="Calibri"/>
        <family val="2"/>
        <scheme val="minor"/>
      </rPr>
      <t xml:space="preserve">
(Non-Disabled)</t>
    </r>
    <r>
      <rPr>
        <b/>
        <sz val="11"/>
        <color theme="1"/>
        <rFont val="Calibri"/>
        <family val="2"/>
        <scheme val="minor"/>
      </rPr>
      <t xml:space="preserve"> </t>
    </r>
  </si>
  <si>
    <t>Spending</t>
  </si>
  <si>
    <r>
      <t>Tab:</t>
    </r>
    <r>
      <rPr>
        <sz val="11"/>
        <color theme="1"/>
        <rFont val="Calibri"/>
        <family val="2"/>
        <scheme val="minor"/>
      </rPr>
      <t xml:space="preserve">  14</t>
    </r>
  </si>
  <si>
    <t>Hospitals &amp; Clinics</t>
  </si>
  <si>
    <t>Physician</t>
  </si>
  <si>
    <t>Pharmacy</t>
  </si>
  <si>
    <t>LTSS</t>
  </si>
  <si>
    <t>Behavioral Health</t>
  </si>
  <si>
    <t>IHS</t>
  </si>
  <si>
    <t>Dental</t>
  </si>
  <si>
    <t>All Other</t>
  </si>
  <si>
    <t>Medicaid Spending PMPM (SFY2019, avg.)</t>
  </si>
  <si>
    <r>
      <t>Tab:</t>
    </r>
    <r>
      <rPr>
        <sz val="11"/>
        <color theme="1"/>
        <rFont val="Calibri"/>
        <family val="2"/>
        <scheme val="minor"/>
      </rPr>
      <t xml:space="preserve">  15</t>
    </r>
  </si>
  <si>
    <r>
      <t>Title: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Service Category Spending as a Percentage of Total Spending PMPM by Population (SFY2019)</t>
    </r>
  </si>
  <si>
    <t>Service Category Spending as a Percentage of Total Spending PMPM by Population (SFY2019)</t>
  </si>
  <si>
    <t>Medicaid Spending PMPM Total and as Proprotion of PMPM Total (SFY2019, avg.)</t>
  </si>
  <si>
    <t>Medicare Buy-in</t>
  </si>
  <si>
    <t>Physician &amp; Mid-Level Practitioners</t>
  </si>
  <si>
    <t>Schools</t>
  </si>
  <si>
    <r>
      <t xml:space="preserve">Medicaid </t>
    </r>
    <r>
      <rPr>
        <sz val="11"/>
        <color theme="1"/>
        <rFont val="Calibri"/>
        <family val="2"/>
        <scheme val="minor"/>
      </rPr>
      <t xml:space="preserve">
(incl. CHIP/HMK)</t>
    </r>
  </si>
  <si>
    <r>
      <t xml:space="preserve">Medicaid Expansion
</t>
    </r>
    <r>
      <rPr>
        <sz val="11"/>
        <color theme="1"/>
        <rFont val="Calibri"/>
        <family val="2"/>
        <scheme val="minor"/>
      </rPr>
      <t>(HELP)</t>
    </r>
  </si>
  <si>
    <r>
      <t>Title: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Medicaid Payments by Provider Type and Program (SFY2019)</t>
    </r>
  </si>
  <si>
    <r>
      <t>Tab:</t>
    </r>
    <r>
      <rPr>
        <sz val="11"/>
        <color theme="1"/>
        <rFont val="Calibri"/>
        <family val="2"/>
        <scheme val="minor"/>
      </rPr>
      <t xml:space="preserve">  16</t>
    </r>
  </si>
  <si>
    <t>Medicaid Payments by Provider Type and Program (SFY2019)</t>
  </si>
  <si>
    <t>Employment Status of Medicaid Expansion Enrollees (2019)</t>
  </si>
  <si>
    <t>State Budget Savings Pathways &amp; Estimated Savings Amounts (SFY2019)</t>
  </si>
  <si>
    <t>Medicaid Payments to IHS &amp; Tribal Health Facilities (2010-19)</t>
  </si>
  <si>
    <t>Services Received by AI/AN Expansion Enrollees (2017-19)</t>
  </si>
  <si>
    <t>Working</t>
  </si>
  <si>
    <t>Ill or Disabled</t>
  </si>
  <si>
    <t>Caretaker</t>
  </si>
  <si>
    <t>School</t>
  </si>
  <si>
    <t>Employment Status/ Reason for Not Working</t>
  </si>
  <si>
    <r>
      <t>Title:</t>
    </r>
    <r>
      <rPr>
        <sz val="11"/>
        <color theme="1"/>
        <rFont val="Calibri"/>
        <family val="2"/>
        <scheme val="minor"/>
      </rPr>
      <t xml:space="preserve">  Employment Status of Medicaid Expansion Enrollees (2019)</t>
    </r>
  </si>
  <si>
    <t>“Medicaid Expansion &amp; Montana Employers,” MT Department of Revenue, Department of Labor and Industry, and DPHHS. Sep. 15, 2020.  Analysis relies on CPS March 2019 Supplement.</t>
  </si>
  <si>
    <t>HELP-Link Participation</t>
  </si>
  <si>
    <t>2020 (YTD)</t>
  </si>
  <si>
    <t>Received Employment Services (CY)</t>
  </si>
  <si>
    <t>Percent Employed After Exit (CY)</t>
  </si>
  <si>
    <t>NA</t>
  </si>
  <si>
    <t>Average Quarterly Wage (CY)</t>
  </si>
  <si>
    <t>Received Intensive, One-on-One Service (FY)</t>
  </si>
  <si>
    <t>Found employment (FY)</t>
  </si>
  <si>
    <r>
      <t>Title: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HELP-Link Employment Training and Outcomes (2018-20)</t>
    </r>
  </si>
  <si>
    <r>
      <t>Tab:</t>
    </r>
    <r>
      <rPr>
        <sz val="11"/>
        <color theme="1"/>
        <rFont val="Calibri"/>
        <family val="2"/>
        <scheme val="minor"/>
      </rPr>
      <t xml:space="preserve">  19</t>
    </r>
  </si>
  <si>
    <r>
      <t>Date(s):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2018-2020 YTD (See Technical Notes in Appendix)</t>
    </r>
  </si>
  <si>
    <t>DLI direct data request.</t>
  </si>
  <si>
    <t>HELP-Link Employment Training and Outcomes (2018-20)</t>
  </si>
  <si>
    <t xml:space="preserve">Percent of Businesses with at Least One Medicaid Enrollee by Industry and Industry Hourly Wage (2019) </t>
  </si>
  <si>
    <r>
      <t>Title: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Percent of Businesses with at Least One Medicaid Enrollee by Industry and Industry Hourly Wage (2019) </t>
    </r>
  </si>
  <si>
    <r>
      <t>Tab:</t>
    </r>
    <r>
      <rPr>
        <sz val="11"/>
        <color theme="1"/>
        <rFont val="Calibri"/>
        <family val="2"/>
        <scheme val="minor"/>
      </rPr>
      <t xml:space="preserve">  20</t>
    </r>
  </si>
  <si>
    <t>Employers with Workers Enrolled in Medicaid Expansion by Industry, 2019</t>
  </si>
  <si>
    <t>Accomodation &amp; Food Service</t>
  </si>
  <si>
    <t>Arts, Entertainment &amp; Recreation</t>
  </si>
  <si>
    <t>Retail Trade</t>
  </si>
  <si>
    <t>Healthcare</t>
  </si>
  <si>
    <t>Manufacturing</t>
  </si>
  <si>
    <t>Admin &amp; Waste</t>
  </si>
  <si>
    <t>Transportation</t>
  </si>
  <si>
    <t>Construction</t>
  </si>
  <si>
    <t>Natural Resources</t>
  </si>
  <si>
    <t>Financial Activities</t>
  </si>
  <si>
    <t>Wholesale Trade</t>
  </si>
  <si>
    <t>Professional Services</t>
  </si>
  <si>
    <t xml:space="preserve">Businesses Employing MT Medicaid Workers </t>
  </si>
  <si>
    <t>Industry Hourly Wage (Avg)</t>
  </si>
  <si>
    <t xml:space="preserve">“Medicaid Expansion &amp; Montana Employers,” MT Department of Revenue, Department of Labor and Industry, and DPHHS. Sep. 15, 2020.  </t>
  </si>
  <si>
    <t>Expansion Enrollee Outcomes (2018)</t>
  </si>
  <si>
    <r>
      <t>Title: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Expansion Enrollee Outcomes (2018)</t>
    </r>
  </si>
  <si>
    <r>
      <t>Date(s):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2018</t>
    </r>
  </si>
  <si>
    <t>Responded "Yes"</t>
  </si>
  <si>
    <t>Since enrolling in Medicaid Expansion my…</t>
  </si>
  <si>
    <t>Ability to get medical care improved</t>
  </si>
  <si>
    <t>Ability to get dental care improved</t>
  </si>
  <si>
    <t>Ability to get mental health or SUD treatment services improved</t>
  </si>
  <si>
    <t>General health improved</t>
  </si>
  <si>
    <t>Prior to Medicaid Expansion enrollment, I…</t>
  </si>
  <si>
    <t>Waited to seek medical/dental care because I could not afford it</t>
  </si>
  <si>
    <t>Borrowed money or skipped paying bills because of medical/dental costs</t>
  </si>
  <si>
    <t>Took less medication than prescribed because I could not afford it</t>
  </si>
  <si>
    <t>If not covered by Medicaid Expansion, it would be difficult for me to pay for…</t>
  </si>
  <si>
    <t>Doctor visits</t>
  </si>
  <si>
    <t>Food for myself or my family</t>
  </si>
  <si>
    <r>
      <t>Tab:</t>
    </r>
    <r>
      <rPr>
        <sz val="11"/>
        <color theme="1"/>
        <rFont val="Calibri"/>
        <family val="2"/>
        <scheme val="minor"/>
      </rPr>
      <t xml:space="preserve">  21</t>
    </r>
  </si>
  <si>
    <t>“The Medicaid Expansion (HELP Act):  How it is Reducing Financial Barriers and Improving Access to Essential Health Services in Montana,” Montana DPHHS.  Jan. 22, 2019.  Based on 2018 Medicaid Expansion survey.</t>
  </si>
  <si>
    <t>Basic housing needs (rent or mortgage, heat, electricity, or water)</t>
  </si>
  <si>
    <t>Survey Question</t>
  </si>
  <si>
    <t>Breast Cancer Diagnosed</t>
  </si>
  <si>
    <t>Colon Cancer Screening</t>
  </si>
  <si>
    <t>Colon Cancer Adverted</t>
  </si>
  <si>
    <t>Preventive Services</t>
  </si>
  <si>
    <t>Mental Health Treatment</t>
  </si>
  <si>
    <t>Substance Use Treatment</t>
  </si>
  <si>
    <t>Newly Diagnosed Hypertension</t>
  </si>
  <si>
    <t>Treated for Hypertension</t>
  </si>
  <si>
    <t>Newly Diagnosed Diabetes</t>
  </si>
  <si>
    <t>Treated for Diabetes</t>
  </si>
  <si>
    <t>Expansion Diagnosis &amp; Treatment Counts</t>
  </si>
  <si>
    <r>
      <t>Title:</t>
    </r>
    <r>
      <rPr>
        <sz val="11"/>
        <color theme="1"/>
        <rFont val="Calibri"/>
        <family val="2"/>
        <scheme val="minor"/>
      </rPr>
      <t xml:space="preserve">  Expansion Diagnosis &amp; Treatment Counts (2017-19)</t>
    </r>
  </si>
  <si>
    <t>Expansion Diagnosis &amp; Treatment Counts (2017-19)</t>
  </si>
  <si>
    <r>
      <t>Tab:</t>
    </r>
    <r>
      <rPr>
        <sz val="11"/>
        <color theme="1"/>
        <rFont val="Calibri"/>
        <family val="2"/>
        <scheme val="minor"/>
      </rPr>
      <t xml:space="preserve">  22</t>
    </r>
  </si>
  <si>
    <r>
      <t>Date(s):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2017-19</t>
    </r>
  </si>
  <si>
    <t>Individuals Age 12 or Older</t>
  </si>
  <si>
    <t>Alcohol Use Disorder</t>
  </si>
  <si>
    <t>Disorder in the Past Year</t>
  </si>
  <si>
    <t xml:space="preserve">Needing but Not Receiving Treatment at a Specialty Facility </t>
  </si>
  <si>
    <t>Substance Use Disorder</t>
  </si>
  <si>
    <t>Montana Alcohol &amp; Substance Use Disorder Prevalence (2016-18)</t>
  </si>
  <si>
    <r>
      <t>Title: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Montana Alcohol &amp; Substance Use Disorder Prevalence (2016-18)</t>
    </r>
  </si>
  <si>
    <r>
      <t>Tab:</t>
    </r>
    <r>
      <rPr>
        <sz val="11"/>
        <color theme="1"/>
        <rFont val="Calibri"/>
        <family val="2"/>
        <scheme val="minor"/>
      </rPr>
      <t xml:space="preserve">  23</t>
    </r>
  </si>
  <si>
    <r>
      <t>Date(s):</t>
    </r>
    <r>
      <rPr>
        <sz val="11"/>
        <color theme="1"/>
        <rFont val="Calibri"/>
        <family val="2"/>
        <scheme val="minor"/>
      </rPr>
      <t xml:space="preserve">  2016-18</t>
    </r>
  </si>
  <si>
    <t xml:space="preserve">“2016-2018 National Survey on Drug Use and Health (NSDUH) Substate Region Estimates – Tables,” SAMSHA.  Jul. 2020. </t>
  </si>
  <si>
    <t>Cumulative</t>
  </si>
  <si>
    <t>Jobs</t>
  </si>
  <si>
    <t>Personal Income ($m)</t>
  </si>
  <si>
    <t>GDP ($m)</t>
  </si>
  <si>
    <t>Summary of Economic Impacts of Medicaid Expansion in Montana/Year and Cumulative</t>
  </si>
  <si>
    <r>
      <t>Title: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Summary of Economic Impacts of Medicaid Expansion in Montana/Year and Cumulative (2016-20)</t>
    </r>
  </si>
  <si>
    <r>
      <t>Tab:</t>
    </r>
    <r>
      <rPr>
        <sz val="11"/>
        <color theme="1"/>
        <rFont val="Calibri"/>
        <family val="2"/>
        <scheme val="minor"/>
      </rPr>
      <t xml:space="preserve">  26</t>
    </r>
  </si>
  <si>
    <r>
      <t>Date(s):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2016-20</t>
    </r>
  </si>
  <si>
    <t xml:space="preserve">“The Economic Impact of Medicaid Expansion in Montana:  Updated Findings,” University of Montana Bureau of Business and Economic Research.  Jan. 2019. </t>
  </si>
  <si>
    <r>
      <t>Tab:</t>
    </r>
    <r>
      <rPr>
        <sz val="11"/>
        <color theme="1"/>
        <rFont val="Calibri"/>
        <family val="2"/>
        <scheme val="minor"/>
      </rPr>
      <t xml:space="preserve">  17</t>
    </r>
  </si>
  <si>
    <r>
      <t>Title: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Medicaid Expansion Beneficiary Characteristics (2019)</t>
    </r>
  </si>
  <si>
    <t>AI/AN</t>
  </si>
  <si>
    <t>Montana Medicaid Expansion Population (2019)</t>
  </si>
  <si>
    <t>Pct</t>
  </si>
  <si>
    <t>Gender</t>
  </si>
  <si>
    <t>Race</t>
  </si>
  <si>
    <t>Geography</t>
  </si>
  <si>
    <t xml:space="preserve">Montana Medicaid Expansion Premiums Paid </t>
  </si>
  <si>
    <r>
      <t>Title: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Medicaid Expansion Premiums (2016-20)</t>
    </r>
  </si>
  <si>
    <t xml:space="preserve">“Montana Medicaid Expansion Dashboard:  Premium and Disenrollment,” DPHHS.  </t>
  </si>
  <si>
    <t>Date</t>
  </si>
  <si>
    <t>Premium</t>
  </si>
  <si>
    <t>Medicaid Expansion Premiums (2016-20)</t>
  </si>
  <si>
    <t>SFY 2019</t>
  </si>
  <si>
    <t>Estimated State Savings</t>
  </si>
  <si>
    <t>Enrollees with limited coverage under a waiver</t>
  </si>
  <si>
    <t>Some pregnant women</t>
  </si>
  <si>
    <t>Medically needy</t>
  </si>
  <si>
    <t>Some breast and cervical cancer enrollees</t>
  </si>
  <si>
    <t xml:space="preserve">Mental Health Services Program </t>
  </si>
  <si>
    <t>Substance use disorder treatment</t>
  </si>
  <si>
    <t>Reimbursement for inmate hospitalizations</t>
  </si>
  <si>
    <t>Higher Match Rates for Some Existing Medicaid Populations</t>
  </si>
  <si>
    <t>Federal Dollars that Replace State Spending for Some Services and Populations</t>
  </si>
  <si>
    <t>Inmate Hospitalization Savings</t>
  </si>
  <si>
    <t>Service Payment Rate Savings (80% Commercial -&gt; Medicaid)</t>
  </si>
  <si>
    <t>Total State Savings</t>
  </si>
  <si>
    <t>Basic waiver</t>
  </si>
  <si>
    <t>Plan First</t>
  </si>
  <si>
    <r>
      <t>Tab:</t>
    </r>
    <r>
      <rPr>
        <sz val="11"/>
        <color theme="1"/>
        <rFont val="Calibri"/>
        <family val="2"/>
        <scheme val="minor"/>
      </rPr>
      <t xml:space="preserve">  25</t>
    </r>
  </si>
  <si>
    <r>
      <t>Tab:</t>
    </r>
    <r>
      <rPr>
        <sz val="11"/>
        <color theme="1"/>
        <rFont val="Calibri"/>
        <family val="2"/>
        <scheme val="minor"/>
      </rPr>
      <t xml:space="preserve">  24</t>
    </r>
  </si>
  <si>
    <r>
      <t>Title:</t>
    </r>
    <r>
      <rPr>
        <sz val="11"/>
        <color theme="1"/>
        <rFont val="Calibri"/>
        <family val="2"/>
        <scheme val="minor"/>
      </rPr>
      <t xml:space="preserve">  State Budget Savings Pathways &amp; Estimated Savings Amounts (SFY2019)</t>
    </r>
  </si>
  <si>
    <t>Manatt analysis of Montana Medicaid enrollment and spending data, SFY13-19.  DPHHS direct data request.</t>
  </si>
  <si>
    <t>Summary of Economic Impacts of Medicaid Expansion in Montana/Year and Cumulative (2016-20)</t>
  </si>
  <si>
    <t>Traditional Medicaid</t>
  </si>
  <si>
    <t>Medicaid Payments</t>
  </si>
  <si>
    <r>
      <t>Title:</t>
    </r>
    <r>
      <rPr>
        <sz val="11"/>
        <color theme="1"/>
        <rFont val="Calibri"/>
        <family val="2"/>
        <scheme val="minor"/>
      </rPr>
      <t xml:space="preserve">  Medicaid Payments to IHS &amp; Tribal Health Facilities (2010-19)</t>
    </r>
  </si>
  <si>
    <r>
      <t>Date(s):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2010-19</t>
    </r>
  </si>
  <si>
    <r>
      <t>Title:</t>
    </r>
    <r>
      <rPr>
        <sz val="11"/>
        <color theme="1"/>
        <rFont val="Calibri"/>
        <family val="2"/>
        <scheme val="minor"/>
      </rPr>
      <t xml:space="preserve">  Preventive Services and Treatment Received by AI/AN Expansion Enrollees (2017-19)</t>
    </r>
  </si>
  <si>
    <t>Services</t>
  </si>
  <si>
    <t>Breast Cancer Screenings</t>
  </si>
  <si>
    <t>Breast Cancer Diagnoses</t>
  </si>
  <si>
    <t>Colon Cancer Screenings</t>
  </si>
  <si>
    <t>Colon Cancer Averted</t>
  </si>
  <si>
    <r>
      <t>Tab:</t>
    </r>
    <r>
      <rPr>
        <sz val="11"/>
        <color theme="1"/>
        <rFont val="Calibri"/>
        <family val="2"/>
        <scheme val="minor"/>
      </rPr>
      <t xml:space="preserve">  29</t>
    </r>
  </si>
  <si>
    <r>
      <t>Title: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IHS Purchase or Referred Care:  Change in Referrals Since 2015 (2015-19)</t>
    </r>
  </si>
  <si>
    <r>
      <t>Tab:</t>
    </r>
    <r>
      <rPr>
        <sz val="11"/>
        <color theme="1"/>
        <rFont val="Calibri"/>
        <family val="2"/>
        <scheme val="minor"/>
      </rPr>
      <t xml:space="preserve">  28</t>
    </r>
  </si>
  <si>
    <r>
      <t>Date(s):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2015-19</t>
    </r>
  </si>
  <si>
    <t>IHS direct data request</t>
  </si>
  <si>
    <t>Blackfeet</t>
  </si>
  <si>
    <t>Crow</t>
  </si>
  <si>
    <t>Fort Belknap</t>
  </si>
  <si>
    <t>Fort Peck</t>
  </si>
  <si>
    <t>Northern Cheyenne</t>
  </si>
  <si>
    <t>Allowable PRC Medical Priority Levels</t>
  </si>
  <si>
    <t>IHS PRC Referrals</t>
  </si>
  <si>
    <r>
      <t>Title:</t>
    </r>
    <r>
      <rPr>
        <sz val="11"/>
        <color theme="1"/>
        <rFont val="Calibri"/>
        <family val="2"/>
        <scheme val="minor"/>
      </rPr>
      <t xml:space="preserve">  Medicaid Coverage for American Indians in Montana</t>
    </r>
  </si>
  <si>
    <r>
      <t>Tab:</t>
    </r>
    <r>
      <rPr>
        <sz val="11"/>
        <color theme="1"/>
        <rFont val="Calibri"/>
        <family val="2"/>
        <scheme val="minor"/>
      </rPr>
      <t xml:space="preserve">  27</t>
    </r>
  </si>
  <si>
    <t>Medicaid Coverage for American Indians in Montana</t>
  </si>
  <si>
    <t>IHS Purchase or Referred Care:  Change in Referrals Since 2015 (2015-19)</t>
  </si>
  <si>
    <t>Montana Health Care Foundation</t>
  </si>
  <si>
    <t>Medicaid in Montana</t>
  </si>
  <si>
    <t>January 2021</t>
  </si>
  <si>
    <t>DataBook</t>
  </si>
  <si>
    <r>
      <t>Tab:</t>
    </r>
    <r>
      <rPr>
        <sz val="11"/>
        <color theme="1"/>
        <rFont val="Calibri"/>
        <family val="2"/>
        <scheme val="minor"/>
      </rPr>
      <t xml:space="preserve">  18</t>
    </r>
  </si>
  <si>
    <r>
      <t>Title: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Montana Hospital Uncompensated Care Costs (2015-19)</t>
    </r>
  </si>
  <si>
    <t>Montana Hospital Uncompensated Care Costs (2015-19)</t>
  </si>
  <si>
    <t>Uncompensated Care Costs</t>
  </si>
  <si>
    <r>
      <t>Tab:</t>
    </r>
    <r>
      <rPr>
        <sz val="11"/>
        <color theme="1"/>
        <rFont val="Calibri"/>
        <family val="2"/>
        <scheme val="minor"/>
      </rPr>
      <t xml:space="preserve">  30</t>
    </r>
  </si>
  <si>
    <t xml:space="preserve">“The Economic Impact of Medicaid Expansion in Montana:  Updated Findings (2021),” Montana Health Care Foundation and Headwaters Foundation.  Jan. 2021. </t>
  </si>
  <si>
    <t>Summary of Economic Impacts of Medicaid Expansion in Montana/Year and Cumulative (Updated)</t>
  </si>
  <si>
    <t>Year</t>
  </si>
  <si>
    <t>Month</t>
  </si>
  <si>
    <t>Montana Medicaid Expansion Enrollment (2016-20)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</si>
  <si>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</si>
  <si>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</si>
  <si>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</si>
  <si>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</si>
  <si>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</si>
  <si>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</si>
  <si>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</si>
  <si>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</si>
  <si>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</si>
  <si>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</si>
  <si>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</si>
  <si>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</si>
  <si>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Date(s):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2020, 2016-20</t>
    </r>
  </si>
  <si>
    <t>DPHHS direct data request.  (Note:  2020 data provided in a separate, pre-publication request not shown here.)</t>
  </si>
  <si>
    <r>
      <t>Date(s):</t>
    </r>
    <r>
      <rPr>
        <sz val="11"/>
        <color theme="1"/>
        <rFont val="Calibri"/>
        <family val="2"/>
        <scheme val="minor"/>
      </rPr>
      <t xml:space="preserve">  CY2010-20</t>
    </r>
  </si>
  <si>
    <r>
      <t>Title:</t>
    </r>
    <r>
      <rPr>
        <sz val="11"/>
        <color theme="1"/>
        <rFont val="Calibri"/>
        <family val="2"/>
        <scheme val="minor"/>
      </rPr>
      <t xml:space="preserve">  Montana Medicaid Enrollment (2010-20)</t>
    </r>
  </si>
  <si>
    <t>Population Risk Scores by Population Group (Dec. 2019)</t>
  </si>
  <si>
    <t>Montana Medicaid Enrollment by County and Legislative District (2019)</t>
  </si>
  <si>
    <t>Montana Medicaid Enrollment (2010-20)</t>
  </si>
  <si>
    <t>Medicaid Expansion Enrollee Characteristics (2019)</t>
  </si>
  <si>
    <t>32-33</t>
  </si>
  <si>
    <r>
      <t>Date(s):</t>
    </r>
    <r>
      <rPr>
        <sz val="11"/>
        <color theme="1"/>
        <rFont val="Calibri"/>
        <family val="2"/>
        <scheme val="minor"/>
      </rPr>
      <t xml:space="preserve">  CY2020</t>
    </r>
  </si>
  <si>
    <t>Numbers may not sum due to rounding</t>
  </si>
  <si>
    <t>DPHHS direct data request.  Manatt analysis of “Montana Medicaid Expansion Dashboard,” DPHHS.  More updated data may be available in the published party.</t>
  </si>
  <si>
    <t>Montana Hospital Association - AHA Annual Hospital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</si>
</sst>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??_);_(@_)"/>
    <numFmt numFmtId="168" formatCode="###0;###0"/>
    <numFmt numFmtId="169" formatCode="#,##0;#,##0"/>
    <numFmt numFmtId="170" formatCode="\$###0;\$###0"/>
    <numFmt numFmtId="171" formatCode="\$#,##0;\$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3" fillId="0" borderId="0"/>
    <xf numFmtId="44" fontId="1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164" fontId="3" fillId="3" borderId="1" xfId="1" applyNumberFormat="1" applyFont="1" applyFill="1" applyBorder="1"/>
    <xf numFmtId="0" fontId="3" fillId="2" borderId="1" xfId="0" applyFont="1" applyFill="1" applyBorder="1" applyAlignment="1">
      <alignment horizontal="right"/>
    </xf>
    <xf numFmtId="164" fontId="0" fillId="0" borderId="1" xfId="1" applyNumberFormat="1" applyFont="1" applyBorder="1"/>
    <xf numFmtId="0" fontId="4" fillId="2" borderId="1" xfId="0" applyFont="1" applyFill="1" applyBorder="1"/>
    <xf numFmtId="164" fontId="0" fillId="0" borderId="1" xfId="0" applyNumberFormat="1" applyBorder="1"/>
    <xf numFmtId="0" fontId="3" fillId="2" borderId="1" xfId="0" applyFont="1" applyFill="1" applyBorder="1" applyAlignment="1">
      <alignment horizontal="center"/>
    </xf>
    <xf numFmtId="165" fontId="0" fillId="0" borderId="1" xfId="2" applyNumberFormat="1" applyFont="1" applyBorder="1"/>
    <xf numFmtId="165" fontId="3" fillId="3" borderId="1" xfId="2" applyNumberFormat="1" applyFont="1" applyFill="1" applyBorder="1"/>
    <xf numFmtId="0" fontId="3" fillId="2" borderId="1" xfId="0" applyFont="1" applyFill="1" applyBorder="1" applyAlignment="1">
      <alignment horizontal="left"/>
    </xf>
    <xf numFmtId="0" fontId="0" fillId="0" borderId="0" xfId="0" applyFont="1"/>
    <xf numFmtId="0" fontId="0" fillId="4" borderId="0" xfId="0" applyFont="1" applyFill="1"/>
    <xf numFmtId="165" fontId="3" fillId="0" borderId="1" xfId="2" applyNumberFormat="1" applyFont="1" applyBorder="1"/>
    <xf numFmtId="0" fontId="3" fillId="2" borderId="1" xfId="0" quotePrefix="1" applyFont="1" applyFill="1" applyBorder="1" applyAlignment="1">
      <alignment horizontal="center"/>
    </xf>
    <xf numFmtId="166" fontId="0" fillId="0" borderId="1" xfId="3" applyNumberFormat="1" applyFont="1" applyBorder="1"/>
    <xf numFmtId="0" fontId="0" fillId="0" borderId="0" xfId="0" applyFont="1" applyAlignment="1">
      <alignment horizontal="center"/>
    </xf>
    <xf numFmtId="166" fontId="5" fillId="0" borderId="1" xfId="3" applyNumberFormat="1" applyFont="1" applyBorder="1"/>
    <xf numFmtId="0" fontId="3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3" fillId="0" borderId="0" xfId="0" applyFont="1" applyBorder="1"/>
    <xf numFmtId="0" fontId="0" fillId="0" borderId="0" xfId="0" applyBorder="1"/>
    <xf numFmtId="0" fontId="3" fillId="3" borderId="1" xfId="0" applyFont="1" applyFill="1" applyBorder="1"/>
    <xf numFmtId="9" fontId="0" fillId="0" borderId="1" xfId="3" applyFont="1" applyBorder="1"/>
    <xf numFmtId="0" fontId="3" fillId="0" borderId="1" xfId="0" applyFont="1" applyFill="1" applyBorder="1"/>
    <xf numFmtId="0" fontId="4" fillId="0" borderId="1" xfId="0" applyFont="1" applyBorder="1"/>
    <xf numFmtId="9" fontId="1" fillId="0" borderId="1" xfId="3" applyFont="1" applyBorder="1"/>
    <xf numFmtId="3" fontId="3" fillId="0" borderId="1" xfId="0" applyNumberFormat="1" applyFont="1" applyBorder="1"/>
    <xf numFmtId="9" fontId="3" fillId="0" borderId="1" xfId="3" applyFont="1" applyBorder="1"/>
    <xf numFmtId="0" fontId="3" fillId="2" borderId="1" xfId="0" applyFont="1" applyFill="1" applyBorder="1" applyAlignment="1">
      <alignment horizontal="center"/>
    </xf>
    <xf numFmtId="166" fontId="3" fillId="0" borderId="1" xfId="3" applyNumberFormat="1" applyFont="1" applyBorder="1"/>
    <xf numFmtId="9" fontId="3" fillId="2" borderId="1" xfId="0" applyNumberFormat="1" applyFont="1" applyFill="1" applyBorder="1"/>
    <xf numFmtId="6" fontId="0" fillId="0" borderId="1" xfId="0" applyNumberFormat="1" applyBorder="1"/>
    <xf numFmtId="166" fontId="0" fillId="0" borderId="0" xfId="0" applyNumberFormat="1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Fill="1" applyBorder="1"/>
    <xf numFmtId="164" fontId="3" fillId="0" borderId="1" xfId="1" applyNumberFormat="1" applyFont="1" applyBorder="1"/>
    <xf numFmtId="164" fontId="0" fillId="0" borderId="0" xfId="0" applyNumberFormat="1"/>
    <xf numFmtId="166" fontId="0" fillId="0" borderId="1" xfId="0" applyNumberFormat="1" applyBorder="1"/>
    <xf numFmtId="166" fontId="3" fillId="0" borderId="1" xfId="0" applyNumberFormat="1" applyFont="1" applyBorder="1"/>
    <xf numFmtId="164" fontId="3" fillId="0" borderId="1" xfId="0" applyNumberFormat="1" applyFont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167" fontId="3" fillId="0" borderId="1" xfId="1" applyNumberFormat="1" applyFont="1" applyBorder="1"/>
    <xf numFmtId="164" fontId="0" fillId="2" borderId="1" xfId="1" applyNumberFormat="1" applyFont="1" applyFill="1" applyBorder="1"/>
    <xf numFmtId="0" fontId="0" fillId="4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7" fillId="0" borderId="1" xfId="1" applyNumberFormat="1" applyFont="1" applyBorder="1"/>
    <xf numFmtId="164" fontId="1" fillId="0" borderId="1" xfId="1" applyNumberFormat="1" applyFont="1" applyBorder="1"/>
    <xf numFmtId="167" fontId="1" fillId="0" borderId="1" xfId="1" applyNumberFormat="1" applyFont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/>
    <xf numFmtId="165" fontId="0" fillId="0" borderId="0" xfId="0" applyNumberFormat="1"/>
    <xf numFmtId="9" fontId="0" fillId="0" borderId="0" xfId="0" applyNumberFormat="1"/>
    <xf numFmtId="165" fontId="1" fillId="0" borderId="1" xfId="2" applyNumberFormat="1" applyFont="1" applyBorder="1"/>
    <xf numFmtId="0" fontId="8" fillId="0" borderId="1" xfId="0" quotePrefix="1" applyFont="1" applyBorder="1" applyAlignment="1">
      <alignment horizontal="right"/>
    </xf>
    <xf numFmtId="0" fontId="2" fillId="0" borderId="1" xfId="0" quotePrefix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3" fillId="0" borderId="1" xfId="1" applyNumberFormat="1" applyFont="1" applyFill="1" applyBorder="1"/>
    <xf numFmtId="165" fontId="3" fillId="0" borderId="1" xfId="2" applyNumberFormat="1" applyFont="1" applyFill="1" applyBorder="1"/>
    <xf numFmtId="164" fontId="1" fillId="0" borderId="1" xfId="1" applyNumberFormat="1" applyFont="1" applyFill="1" applyBorder="1"/>
    <xf numFmtId="0" fontId="3" fillId="2" borderId="1" xfId="0" applyFont="1" applyFill="1" applyBorder="1" applyAlignment="1">
      <alignment vertical="center" wrapText="1"/>
    </xf>
    <xf numFmtId="9" fontId="0" fillId="0" borderId="1" xfId="0" applyNumberFormat="1" applyBorder="1"/>
    <xf numFmtId="44" fontId="0" fillId="0" borderId="0" xfId="0" applyNumberFormat="1"/>
    <xf numFmtId="0" fontId="0" fillId="0" borderId="1" xfId="0" applyFont="1" applyFill="1" applyBorder="1"/>
    <xf numFmtId="44" fontId="1" fillId="0" borderId="1" xfId="2" applyNumberFormat="1" applyFont="1" applyFill="1" applyBorder="1"/>
    <xf numFmtId="44" fontId="3" fillId="3" borderId="1" xfId="2" applyNumberFormat="1" applyFont="1" applyFill="1" applyBorder="1"/>
    <xf numFmtId="9" fontId="1" fillId="0" borderId="1" xfId="3" applyFont="1" applyFill="1" applyBorder="1"/>
    <xf numFmtId="9" fontId="2" fillId="0" borderId="1" xfId="3" applyFont="1" applyFill="1" applyBorder="1"/>
    <xf numFmtId="165" fontId="2" fillId="0" borderId="1" xfId="2" applyNumberFormat="1" applyFont="1" applyFill="1" applyBorder="1"/>
    <xf numFmtId="165" fontId="7" fillId="3" borderId="1" xfId="2" applyNumberFormat="1" applyFont="1" applyFill="1" applyBorder="1"/>
    <xf numFmtId="165" fontId="5" fillId="0" borderId="1" xfId="2" applyNumberFormat="1" applyFont="1" applyFill="1" applyBorder="1"/>
    <xf numFmtId="165" fontId="2" fillId="0" borderId="1" xfId="0" applyNumberFormat="1" applyFont="1" applyBorder="1"/>
    <xf numFmtId="0" fontId="2" fillId="0" borderId="1" xfId="0" applyFont="1" applyFill="1" applyBorder="1"/>
    <xf numFmtId="0" fontId="6" fillId="0" borderId="1" xfId="0" quotePrefix="1" applyFont="1" applyBorder="1" applyAlignment="1">
      <alignment horizontal="right"/>
    </xf>
    <xf numFmtId="0" fontId="9" fillId="0" borderId="1" xfId="0" applyFont="1" applyBorder="1" applyAlignment="1">
      <alignment horizontal="left" indent="2"/>
    </xf>
    <xf numFmtId="164" fontId="9" fillId="0" borderId="1" xfId="0" applyNumberFormat="1" applyFont="1" applyBorder="1" applyAlignment="1">
      <alignment horizontal="left" indent="2"/>
    </xf>
    <xf numFmtId="9" fontId="9" fillId="0" borderId="1" xfId="3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65" fontId="9" fillId="0" borderId="1" xfId="2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44" fontId="0" fillId="0" borderId="1" xfId="2" applyNumberFormat="1" applyFont="1" applyBorder="1"/>
    <xf numFmtId="0" fontId="3" fillId="6" borderId="2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6" borderId="1" xfId="0" applyFont="1" applyFill="1" applyBorder="1"/>
    <xf numFmtId="0" fontId="0" fillId="6" borderId="1" xfId="0" applyFont="1" applyFill="1" applyBorder="1" applyAlignment="1">
      <alignment horizontal="left"/>
    </xf>
    <xf numFmtId="9" fontId="0" fillId="6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indent="2"/>
    </xf>
    <xf numFmtId="10" fontId="0" fillId="0" borderId="1" xfId="0" applyNumberFormat="1" applyBorder="1"/>
    <xf numFmtId="0" fontId="0" fillId="0" borderId="0" xfId="0" applyFont="1" applyBorder="1"/>
    <xf numFmtId="168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169" fontId="12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170" fontId="12" fillId="0" borderId="1" xfId="0" applyNumberFormat="1" applyFont="1" applyBorder="1" applyAlignment="1">
      <alignment horizontal="right" vertical="top" wrapText="1"/>
    </xf>
    <xf numFmtId="171" fontId="12" fillId="0" borderId="1" xfId="0" applyNumberFormat="1" applyFont="1" applyBorder="1" applyAlignment="1">
      <alignment horizontal="right" vertical="top" wrapText="1"/>
    </xf>
    <xf numFmtId="17" fontId="3" fillId="0" borderId="1" xfId="0" applyNumberFormat="1" applyFont="1" applyBorder="1" applyAlignment="1">
      <alignment horizontal="center"/>
    </xf>
    <xf numFmtId="165" fontId="3" fillId="3" borderId="1" xfId="2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0" fillId="9" borderId="1" xfId="0" applyFont="1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" fontId="15" fillId="0" borderId="0" xfId="0" quotePrefix="1" applyNumberFormat="1" applyFont="1" applyAlignment="1">
      <alignment horizontal="center"/>
    </xf>
    <xf numFmtId="9" fontId="0" fillId="0" borderId="0" xfId="3" applyFont="1"/>
    <xf numFmtId="0" fontId="11" fillId="0" borderId="2" xfId="0" applyFont="1" applyBorder="1" applyAlignment="1">
      <alignment horizontal="left" vertical="top" wrapText="1"/>
    </xf>
    <xf numFmtId="168" fontId="11" fillId="2" borderId="5" xfId="0" applyNumberFormat="1" applyFont="1" applyFill="1" applyBorder="1" applyAlignment="1">
      <alignment horizontal="center" vertical="top" wrapText="1"/>
    </xf>
    <xf numFmtId="0" fontId="9" fillId="0" borderId="0" xfId="0" applyFont="1"/>
    <xf numFmtId="6" fontId="0" fillId="0" borderId="1" xfId="0" applyNumberFormat="1" applyFont="1" applyBorder="1" applyAlignment="1">
      <alignment horizontal="right" vertical="center"/>
    </xf>
    <xf numFmtId="6" fontId="16" fillId="0" borderId="1" xfId="0" applyNumberFormat="1" applyFont="1" applyBorder="1" applyAlignment="1">
      <alignment horizontal="right" vertic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</cellXfs>
  <cellStyles count="7">
    <cellStyle name="Comma" xfId="1" builtinId="3"/>
    <cellStyle name="Currency" xfId="2" builtinId="4"/>
    <cellStyle name="Currency 2" xfId="6" xr:uid="{A1B60835-27C3-44F1-8DA6-59CB6FD9A453}"/>
    <cellStyle name="Normal" xfId="0" builtinId="0"/>
    <cellStyle name="Normal 2" xfId="5" xr:uid="{D614AB41-9899-4FCE-A347-C928A247A478}"/>
    <cellStyle name="Normal 3" xfId="4" xr:uid="{D5EE6AD1-0C88-4B43-91C6-289A31F2D49D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10</xdr:row>
      <xdr:rowOff>57150</xdr:rowOff>
    </xdr:from>
    <xdr:to>
      <xdr:col>1</xdr:col>
      <xdr:colOff>2994097</xdr:colOff>
      <xdr:row>13</xdr:row>
      <xdr:rowOff>82982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A4476E84-9448-6142-9633-18BA63138E94}"/>
            </a:ext>
          </a:extLst>
        </xdr:cNvPr>
        <xdr:cNvSpPr>
          <a:spLocks noChangeArrowheads="1"/>
        </xdr:cNvSpPr>
      </xdr:nvSpPr>
      <xdr:spPr bwMode="auto">
        <a:xfrm>
          <a:off x="1285875" y="2590800"/>
          <a:ext cx="2317822" cy="597332"/>
        </a:xfrm>
        <a:custGeom>
          <a:avLst/>
          <a:gdLst>
            <a:gd name="T0" fmla="*/ 1679 w 7288"/>
            <a:gd name="T1" fmla="*/ 198 h 1879"/>
            <a:gd name="T2" fmla="*/ 197 w 7288"/>
            <a:gd name="T3" fmla="*/ 1240 h 1879"/>
            <a:gd name="T4" fmla="*/ 832 w 7288"/>
            <a:gd name="T5" fmla="*/ 1176 h 1879"/>
            <a:gd name="T6" fmla="*/ 626 w 7288"/>
            <a:gd name="T7" fmla="*/ 807 h 1879"/>
            <a:gd name="T8" fmla="*/ 736 w 7288"/>
            <a:gd name="T9" fmla="*/ 488 h 1879"/>
            <a:gd name="T10" fmla="*/ 1055 w 7288"/>
            <a:gd name="T11" fmla="*/ 1232 h 1879"/>
            <a:gd name="T12" fmla="*/ 1024 w 7288"/>
            <a:gd name="T13" fmla="*/ 1178 h 1879"/>
            <a:gd name="T14" fmla="*/ 488 w 7288"/>
            <a:gd name="T15" fmla="*/ 796 h 1879"/>
            <a:gd name="T16" fmla="*/ 1230 w 7288"/>
            <a:gd name="T17" fmla="*/ 821 h 1879"/>
            <a:gd name="T18" fmla="*/ 1176 w 7288"/>
            <a:gd name="T19" fmla="*/ 846 h 1879"/>
            <a:gd name="T20" fmla="*/ 793 w 7288"/>
            <a:gd name="T21" fmla="*/ 1390 h 1879"/>
            <a:gd name="T22" fmla="*/ 1064 w 7288"/>
            <a:gd name="T23" fmla="*/ 576 h 1879"/>
            <a:gd name="T24" fmla="*/ 618 w 7288"/>
            <a:gd name="T25" fmla="*/ 940 h 1879"/>
            <a:gd name="T26" fmla="*/ 1267 w 7288"/>
            <a:gd name="T27" fmla="*/ 768 h 1879"/>
            <a:gd name="T28" fmla="*/ 5462 w 7288"/>
            <a:gd name="T29" fmla="*/ 119 h 1879"/>
            <a:gd name="T30" fmla="*/ 5665 w 7288"/>
            <a:gd name="T31" fmla="*/ 646 h 1879"/>
            <a:gd name="T32" fmla="*/ 4824 w 7288"/>
            <a:gd name="T33" fmla="*/ 96 h 1879"/>
            <a:gd name="T34" fmla="*/ 5230 w 7288"/>
            <a:gd name="T35" fmla="*/ 175 h 1879"/>
            <a:gd name="T36" fmla="*/ 3437 w 7288"/>
            <a:gd name="T37" fmla="*/ 82 h 1879"/>
            <a:gd name="T38" fmla="*/ 6757 w 7288"/>
            <a:gd name="T39" fmla="*/ 666 h 1879"/>
            <a:gd name="T40" fmla="*/ 6915 w 7288"/>
            <a:gd name="T41" fmla="*/ 409 h 1879"/>
            <a:gd name="T42" fmla="*/ 2974 w 7288"/>
            <a:gd name="T43" fmla="*/ 466 h 1879"/>
            <a:gd name="T44" fmla="*/ 2410 w 7288"/>
            <a:gd name="T45" fmla="*/ 674 h 1879"/>
            <a:gd name="T46" fmla="*/ 4282 w 7288"/>
            <a:gd name="T47" fmla="*/ 519 h 1879"/>
            <a:gd name="T48" fmla="*/ 3915 w 7288"/>
            <a:gd name="T49" fmla="*/ 536 h 1879"/>
            <a:gd name="T50" fmla="*/ 6548 w 7288"/>
            <a:gd name="T51" fmla="*/ 226 h 1879"/>
            <a:gd name="T52" fmla="*/ 5877 w 7288"/>
            <a:gd name="T53" fmla="*/ 694 h 1879"/>
            <a:gd name="T54" fmla="*/ 5953 w 7288"/>
            <a:gd name="T55" fmla="*/ 1269 h 1879"/>
            <a:gd name="T56" fmla="*/ 6184 w 7288"/>
            <a:gd name="T57" fmla="*/ 1235 h 1879"/>
            <a:gd name="T58" fmla="*/ 3008 w 7288"/>
            <a:gd name="T59" fmla="*/ 1068 h 1879"/>
            <a:gd name="T60" fmla="*/ 2853 w 7288"/>
            <a:gd name="T61" fmla="*/ 1204 h 1879"/>
            <a:gd name="T62" fmla="*/ 2322 w 7288"/>
            <a:gd name="T63" fmla="*/ 970 h 1879"/>
            <a:gd name="T64" fmla="*/ 2297 w 7288"/>
            <a:gd name="T65" fmla="*/ 1204 h 1879"/>
            <a:gd name="T66" fmla="*/ 2582 w 7288"/>
            <a:gd name="T67" fmla="*/ 957 h 1879"/>
            <a:gd name="T68" fmla="*/ 3856 w 7288"/>
            <a:gd name="T69" fmla="*/ 970 h 1879"/>
            <a:gd name="T70" fmla="*/ 6458 w 7288"/>
            <a:gd name="T71" fmla="*/ 967 h 1879"/>
            <a:gd name="T72" fmla="*/ 6641 w 7288"/>
            <a:gd name="T73" fmla="*/ 1232 h 1879"/>
            <a:gd name="T74" fmla="*/ 5671 w 7288"/>
            <a:gd name="T75" fmla="*/ 1184 h 1879"/>
            <a:gd name="T76" fmla="*/ 5041 w 7288"/>
            <a:gd name="T77" fmla="*/ 1204 h 1879"/>
            <a:gd name="T78" fmla="*/ 5019 w 7288"/>
            <a:gd name="T79" fmla="*/ 970 h 1879"/>
            <a:gd name="T80" fmla="*/ 4756 w 7288"/>
            <a:gd name="T81" fmla="*/ 1274 h 1879"/>
            <a:gd name="T82" fmla="*/ 3383 w 7288"/>
            <a:gd name="T83" fmla="*/ 1283 h 1879"/>
            <a:gd name="T84" fmla="*/ 3626 w 7288"/>
            <a:gd name="T85" fmla="*/ 1271 h 1879"/>
            <a:gd name="T86" fmla="*/ 4420 w 7288"/>
            <a:gd name="T87" fmla="*/ 1204 h 1879"/>
            <a:gd name="T88" fmla="*/ 4339 w 7288"/>
            <a:gd name="T89" fmla="*/ 1269 h 1879"/>
            <a:gd name="T90" fmla="*/ 7175 w 7288"/>
            <a:gd name="T91" fmla="*/ 1068 h 1879"/>
            <a:gd name="T92" fmla="*/ 7005 w 7288"/>
            <a:gd name="T93" fmla="*/ 1032 h 1879"/>
            <a:gd name="T94" fmla="*/ 7000 w 7288"/>
            <a:gd name="T95" fmla="*/ 1819 h 1879"/>
            <a:gd name="T96" fmla="*/ 2201 w 7288"/>
            <a:gd name="T97" fmla="*/ 1514 h 1879"/>
            <a:gd name="T98" fmla="*/ 2404 w 7288"/>
            <a:gd name="T99" fmla="*/ 1711 h 1879"/>
            <a:gd name="T100" fmla="*/ 2201 w 7288"/>
            <a:gd name="T101" fmla="*/ 1503 h 1879"/>
            <a:gd name="T102" fmla="*/ 5623 w 7288"/>
            <a:gd name="T103" fmla="*/ 1751 h 1879"/>
            <a:gd name="T104" fmla="*/ 4948 w 7288"/>
            <a:gd name="T105" fmla="*/ 1816 h 1879"/>
            <a:gd name="T106" fmla="*/ 5160 w 7288"/>
            <a:gd name="T107" fmla="*/ 1819 h 1879"/>
            <a:gd name="T108" fmla="*/ 6675 w 7288"/>
            <a:gd name="T109" fmla="*/ 1664 h 1879"/>
            <a:gd name="T110" fmla="*/ 6085 w 7288"/>
            <a:gd name="T111" fmla="*/ 1830 h 1879"/>
            <a:gd name="T112" fmla="*/ 3423 w 7288"/>
            <a:gd name="T113" fmla="*/ 1822 h 1879"/>
            <a:gd name="T114" fmla="*/ 3558 w 7288"/>
            <a:gd name="T115" fmla="*/ 1833 h 1879"/>
            <a:gd name="T116" fmla="*/ 4449 w 7288"/>
            <a:gd name="T117" fmla="*/ 1754 h 1879"/>
            <a:gd name="T118" fmla="*/ 2647 w 7288"/>
            <a:gd name="T119" fmla="*/ 1669 h 1879"/>
            <a:gd name="T120" fmla="*/ 3848 w 7288"/>
            <a:gd name="T121" fmla="*/ 1506 h 1879"/>
            <a:gd name="T122" fmla="*/ 4172 w 7288"/>
            <a:gd name="T123" fmla="*/ 1514 h 187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7288" h="1879">
              <a:moveTo>
                <a:pt x="197" y="198"/>
              </a:moveTo>
              <a:lnTo>
                <a:pt x="637" y="198"/>
              </a:lnTo>
              <a:cubicBezTo>
                <a:pt x="660" y="147"/>
                <a:pt x="685" y="99"/>
                <a:pt x="716" y="51"/>
              </a:cubicBezTo>
              <a:lnTo>
                <a:pt x="51" y="51"/>
              </a:lnTo>
              <a:lnTo>
                <a:pt x="51" y="717"/>
              </a:lnTo>
              <a:cubicBezTo>
                <a:pt x="98" y="686"/>
                <a:pt x="146" y="657"/>
                <a:pt x="197" y="638"/>
              </a:cubicBezTo>
              <a:lnTo>
                <a:pt x="197" y="198"/>
              </a:lnTo>
              <a:close/>
              <a:moveTo>
                <a:pt x="1679" y="198"/>
              </a:moveTo>
              <a:lnTo>
                <a:pt x="1679" y="638"/>
              </a:lnTo>
              <a:cubicBezTo>
                <a:pt x="1729" y="660"/>
                <a:pt x="1777" y="686"/>
                <a:pt x="1825" y="717"/>
              </a:cubicBezTo>
              <a:lnTo>
                <a:pt x="1825" y="51"/>
              </a:lnTo>
              <a:lnTo>
                <a:pt x="1159" y="51"/>
              </a:lnTo>
              <a:cubicBezTo>
                <a:pt x="1191" y="99"/>
                <a:pt x="1219" y="147"/>
                <a:pt x="1239" y="198"/>
              </a:cubicBezTo>
              <a:lnTo>
                <a:pt x="1679" y="198"/>
              </a:lnTo>
              <a:close/>
              <a:moveTo>
                <a:pt x="1679" y="1683"/>
              </a:moveTo>
              <a:lnTo>
                <a:pt x="1239" y="1683"/>
              </a:lnTo>
              <a:cubicBezTo>
                <a:pt x="1216" y="1734"/>
                <a:pt x="1191" y="1782"/>
                <a:pt x="1159" y="1830"/>
              </a:cubicBezTo>
              <a:lnTo>
                <a:pt x="1825" y="1830"/>
              </a:lnTo>
              <a:lnTo>
                <a:pt x="1825" y="1161"/>
              </a:lnTo>
              <a:cubicBezTo>
                <a:pt x="1777" y="1192"/>
                <a:pt x="1729" y="1221"/>
                <a:pt x="1679" y="1240"/>
              </a:cubicBezTo>
              <a:lnTo>
                <a:pt x="1679" y="1683"/>
              </a:lnTo>
              <a:close/>
              <a:moveTo>
                <a:pt x="197" y="1240"/>
              </a:moveTo>
              <a:cubicBezTo>
                <a:pt x="146" y="1218"/>
                <a:pt x="98" y="1192"/>
                <a:pt x="51" y="1161"/>
              </a:cubicBezTo>
              <a:lnTo>
                <a:pt x="51" y="1827"/>
              </a:lnTo>
              <a:lnTo>
                <a:pt x="716" y="1827"/>
              </a:lnTo>
              <a:cubicBezTo>
                <a:pt x="685" y="1779"/>
                <a:pt x="657" y="1731"/>
                <a:pt x="637" y="1680"/>
              </a:cubicBezTo>
              <a:lnTo>
                <a:pt x="197" y="1680"/>
              </a:lnTo>
              <a:lnTo>
                <a:pt x="197" y="1240"/>
              </a:lnTo>
              <a:close/>
              <a:moveTo>
                <a:pt x="358" y="361"/>
              </a:moveTo>
              <a:cubicBezTo>
                <a:pt x="361" y="418"/>
                <a:pt x="378" y="579"/>
                <a:pt x="465" y="705"/>
              </a:cubicBezTo>
              <a:cubicBezTo>
                <a:pt x="479" y="728"/>
                <a:pt x="496" y="748"/>
                <a:pt x="513" y="762"/>
              </a:cubicBezTo>
              <a:cubicBezTo>
                <a:pt x="522" y="770"/>
                <a:pt x="533" y="779"/>
                <a:pt x="542" y="787"/>
              </a:cubicBezTo>
              <a:lnTo>
                <a:pt x="573" y="813"/>
              </a:lnTo>
              <a:lnTo>
                <a:pt x="533" y="824"/>
              </a:lnTo>
              <a:cubicBezTo>
                <a:pt x="437" y="849"/>
                <a:pt x="361" y="909"/>
                <a:pt x="330" y="937"/>
              </a:cubicBezTo>
              <a:cubicBezTo>
                <a:pt x="361" y="964"/>
                <a:pt x="440" y="1023"/>
                <a:pt x="533" y="1049"/>
              </a:cubicBezTo>
              <a:cubicBezTo>
                <a:pt x="573" y="1060"/>
                <a:pt x="609" y="1063"/>
                <a:pt x="646" y="1060"/>
              </a:cubicBezTo>
              <a:lnTo>
                <a:pt x="688" y="1057"/>
              </a:lnTo>
              <a:lnTo>
                <a:pt x="669" y="1097"/>
              </a:lnTo>
              <a:cubicBezTo>
                <a:pt x="635" y="1156"/>
                <a:pt x="623" y="1223"/>
                <a:pt x="621" y="1257"/>
              </a:cubicBezTo>
              <a:cubicBezTo>
                <a:pt x="654" y="1255"/>
                <a:pt x="722" y="1246"/>
                <a:pt x="781" y="1212"/>
              </a:cubicBezTo>
              <a:cubicBezTo>
                <a:pt x="801" y="1201"/>
                <a:pt x="818" y="1190"/>
                <a:pt x="832" y="1176"/>
              </a:cubicBezTo>
              <a:cubicBezTo>
                <a:pt x="838" y="1170"/>
                <a:pt x="843" y="1164"/>
                <a:pt x="846" y="1159"/>
              </a:cubicBezTo>
              <a:lnTo>
                <a:pt x="872" y="1125"/>
              </a:lnTo>
              <a:lnTo>
                <a:pt x="883" y="1164"/>
              </a:lnTo>
              <a:cubicBezTo>
                <a:pt x="894" y="1209"/>
                <a:pt x="920" y="1246"/>
                <a:pt x="937" y="1266"/>
              </a:cubicBezTo>
              <a:cubicBezTo>
                <a:pt x="954" y="1246"/>
                <a:pt x="979" y="1207"/>
                <a:pt x="990" y="1164"/>
              </a:cubicBezTo>
              <a:cubicBezTo>
                <a:pt x="996" y="1147"/>
                <a:pt x="996" y="1133"/>
                <a:pt x="996" y="1119"/>
              </a:cubicBezTo>
              <a:cubicBezTo>
                <a:pt x="996" y="1054"/>
                <a:pt x="956" y="995"/>
                <a:pt x="934" y="970"/>
              </a:cubicBezTo>
              <a:cubicBezTo>
                <a:pt x="903" y="995"/>
                <a:pt x="835" y="1043"/>
                <a:pt x="756" y="1043"/>
              </a:cubicBezTo>
              <a:cubicBezTo>
                <a:pt x="739" y="1043"/>
                <a:pt x="722" y="1040"/>
                <a:pt x="700" y="1034"/>
              </a:cubicBezTo>
              <a:cubicBezTo>
                <a:pt x="621" y="1015"/>
                <a:pt x="561" y="957"/>
                <a:pt x="558" y="954"/>
              </a:cubicBezTo>
              <a:lnTo>
                <a:pt x="544" y="940"/>
              </a:lnTo>
              <a:lnTo>
                <a:pt x="558" y="925"/>
              </a:lnTo>
              <a:cubicBezTo>
                <a:pt x="561" y="923"/>
                <a:pt x="601" y="883"/>
                <a:pt x="663" y="858"/>
              </a:cubicBezTo>
              <a:cubicBezTo>
                <a:pt x="649" y="844"/>
                <a:pt x="637" y="827"/>
                <a:pt x="626" y="807"/>
              </a:cubicBezTo>
              <a:cubicBezTo>
                <a:pt x="573" y="714"/>
                <a:pt x="573" y="607"/>
                <a:pt x="573" y="604"/>
              </a:cubicBezTo>
              <a:lnTo>
                <a:pt x="573" y="584"/>
              </a:lnTo>
              <a:lnTo>
                <a:pt x="592" y="584"/>
              </a:lnTo>
              <a:cubicBezTo>
                <a:pt x="604" y="584"/>
                <a:pt x="683" y="584"/>
                <a:pt x="762" y="621"/>
              </a:cubicBezTo>
              <a:cubicBezTo>
                <a:pt x="762" y="593"/>
                <a:pt x="767" y="562"/>
                <a:pt x="776" y="531"/>
              </a:cubicBezTo>
              <a:cubicBezTo>
                <a:pt x="812" y="392"/>
                <a:pt x="911" y="294"/>
                <a:pt x="917" y="291"/>
              </a:cubicBezTo>
              <a:lnTo>
                <a:pt x="931" y="277"/>
              </a:lnTo>
              <a:lnTo>
                <a:pt x="945" y="291"/>
              </a:lnTo>
              <a:cubicBezTo>
                <a:pt x="948" y="294"/>
                <a:pt x="1033" y="375"/>
                <a:pt x="1075" y="494"/>
              </a:cubicBezTo>
              <a:lnTo>
                <a:pt x="1078" y="491"/>
              </a:lnTo>
              <a:cubicBezTo>
                <a:pt x="1095" y="474"/>
                <a:pt x="1112" y="460"/>
                <a:pt x="1131" y="446"/>
              </a:cubicBezTo>
              <a:cubicBezTo>
                <a:pt x="1131" y="232"/>
                <a:pt x="985" y="54"/>
                <a:pt x="937" y="0"/>
              </a:cubicBezTo>
              <a:cubicBezTo>
                <a:pt x="889" y="54"/>
                <a:pt x="736" y="237"/>
                <a:pt x="736" y="449"/>
              </a:cubicBezTo>
              <a:lnTo>
                <a:pt x="736" y="488"/>
              </a:lnTo>
              <a:lnTo>
                <a:pt x="702" y="466"/>
              </a:lnTo>
              <a:cubicBezTo>
                <a:pt x="575" y="381"/>
                <a:pt x="415" y="364"/>
                <a:pt x="358" y="361"/>
              </a:cubicBezTo>
              <a:close/>
              <a:moveTo>
                <a:pt x="488" y="1142"/>
              </a:moveTo>
              <a:lnTo>
                <a:pt x="465" y="1176"/>
              </a:lnTo>
              <a:cubicBezTo>
                <a:pt x="375" y="1302"/>
                <a:pt x="361" y="1463"/>
                <a:pt x="358" y="1520"/>
              </a:cubicBezTo>
              <a:cubicBezTo>
                <a:pt x="417" y="1517"/>
                <a:pt x="575" y="1500"/>
                <a:pt x="702" y="1412"/>
              </a:cubicBezTo>
              <a:cubicBezTo>
                <a:pt x="725" y="1398"/>
                <a:pt x="742" y="1382"/>
                <a:pt x="759" y="1365"/>
              </a:cubicBezTo>
              <a:cubicBezTo>
                <a:pt x="767" y="1357"/>
                <a:pt x="776" y="1345"/>
                <a:pt x="784" y="1336"/>
              </a:cubicBezTo>
              <a:lnTo>
                <a:pt x="810" y="1305"/>
              </a:lnTo>
              <a:lnTo>
                <a:pt x="821" y="1345"/>
              </a:lnTo>
              <a:cubicBezTo>
                <a:pt x="846" y="1441"/>
                <a:pt x="906" y="1517"/>
                <a:pt x="934" y="1548"/>
              </a:cubicBezTo>
              <a:cubicBezTo>
                <a:pt x="962" y="1517"/>
                <a:pt x="1021" y="1438"/>
                <a:pt x="1047" y="1345"/>
              </a:cubicBezTo>
              <a:cubicBezTo>
                <a:pt x="1055" y="1317"/>
                <a:pt x="1058" y="1288"/>
                <a:pt x="1058" y="1260"/>
              </a:cubicBezTo>
              <a:cubicBezTo>
                <a:pt x="1058" y="1252"/>
                <a:pt x="1058" y="1240"/>
                <a:pt x="1055" y="1232"/>
              </a:cubicBezTo>
              <a:lnTo>
                <a:pt x="1052" y="1190"/>
              </a:lnTo>
              <a:lnTo>
                <a:pt x="1089" y="1209"/>
              </a:lnTo>
              <a:cubicBezTo>
                <a:pt x="1148" y="1243"/>
                <a:pt x="1216" y="1255"/>
                <a:pt x="1250" y="1257"/>
              </a:cubicBezTo>
              <a:cubicBezTo>
                <a:pt x="1247" y="1223"/>
                <a:pt x="1239" y="1156"/>
                <a:pt x="1202" y="1097"/>
              </a:cubicBezTo>
              <a:cubicBezTo>
                <a:pt x="1191" y="1077"/>
                <a:pt x="1179" y="1060"/>
                <a:pt x="1165" y="1046"/>
              </a:cubicBezTo>
              <a:cubicBezTo>
                <a:pt x="1159" y="1040"/>
                <a:pt x="1154" y="1034"/>
                <a:pt x="1148" y="1032"/>
              </a:cubicBezTo>
              <a:lnTo>
                <a:pt x="1114" y="1006"/>
              </a:lnTo>
              <a:lnTo>
                <a:pt x="1154" y="995"/>
              </a:lnTo>
              <a:cubicBezTo>
                <a:pt x="1199" y="984"/>
                <a:pt x="1236" y="958"/>
                <a:pt x="1255" y="942"/>
              </a:cubicBezTo>
              <a:cubicBezTo>
                <a:pt x="1236" y="925"/>
                <a:pt x="1196" y="900"/>
                <a:pt x="1154" y="889"/>
              </a:cubicBezTo>
              <a:cubicBezTo>
                <a:pt x="1137" y="883"/>
                <a:pt x="1123" y="883"/>
                <a:pt x="1109" y="883"/>
              </a:cubicBezTo>
              <a:cubicBezTo>
                <a:pt x="1044" y="883"/>
                <a:pt x="985" y="923"/>
                <a:pt x="959" y="945"/>
              </a:cubicBezTo>
              <a:cubicBezTo>
                <a:pt x="985" y="975"/>
                <a:pt x="1033" y="1043"/>
                <a:pt x="1033" y="1122"/>
              </a:cubicBezTo>
              <a:cubicBezTo>
                <a:pt x="1033" y="1139"/>
                <a:pt x="1030" y="1156"/>
                <a:pt x="1024" y="1178"/>
              </a:cubicBezTo>
              <a:cubicBezTo>
                <a:pt x="1004" y="1257"/>
                <a:pt x="945" y="1317"/>
                <a:pt x="942" y="1319"/>
              </a:cubicBezTo>
              <a:lnTo>
                <a:pt x="937" y="1328"/>
              </a:lnTo>
              <a:lnTo>
                <a:pt x="922" y="1314"/>
              </a:lnTo>
              <a:cubicBezTo>
                <a:pt x="920" y="1311"/>
                <a:pt x="880" y="1271"/>
                <a:pt x="855" y="1209"/>
              </a:cubicBezTo>
              <a:cubicBezTo>
                <a:pt x="841" y="1223"/>
                <a:pt x="824" y="1235"/>
                <a:pt x="804" y="1246"/>
              </a:cubicBezTo>
              <a:cubicBezTo>
                <a:pt x="714" y="1297"/>
                <a:pt x="612" y="1300"/>
                <a:pt x="601" y="1300"/>
              </a:cubicBezTo>
              <a:lnTo>
                <a:pt x="578" y="1300"/>
              </a:lnTo>
              <a:lnTo>
                <a:pt x="578" y="1277"/>
              </a:lnTo>
              <a:cubicBezTo>
                <a:pt x="578" y="1274"/>
                <a:pt x="578" y="1190"/>
                <a:pt x="615" y="1108"/>
              </a:cubicBezTo>
              <a:cubicBezTo>
                <a:pt x="587" y="1108"/>
                <a:pt x="556" y="1102"/>
                <a:pt x="525" y="1094"/>
              </a:cubicBezTo>
              <a:cubicBezTo>
                <a:pt x="386" y="1057"/>
                <a:pt x="288" y="958"/>
                <a:pt x="285" y="954"/>
              </a:cubicBezTo>
              <a:lnTo>
                <a:pt x="271" y="940"/>
              </a:lnTo>
              <a:lnTo>
                <a:pt x="285" y="925"/>
              </a:lnTo>
              <a:cubicBezTo>
                <a:pt x="288" y="923"/>
                <a:pt x="369" y="838"/>
                <a:pt x="488" y="796"/>
              </a:cubicBezTo>
              <a:lnTo>
                <a:pt x="485" y="793"/>
              </a:lnTo>
              <a:cubicBezTo>
                <a:pt x="468" y="776"/>
                <a:pt x="454" y="759"/>
                <a:pt x="440" y="739"/>
              </a:cubicBezTo>
              <a:cubicBezTo>
                <a:pt x="231" y="745"/>
                <a:pt x="53" y="892"/>
                <a:pt x="0" y="940"/>
              </a:cubicBezTo>
              <a:cubicBezTo>
                <a:pt x="53" y="987"/>
                <a:pt x="237" y="1139"/>
                <a:pt x="448" y="1139"/>
              </a:cubicBezTo>
              <a:lnTo>
                <a:pt x="488" y="1142"/>
              </a:lnTo>
              <a:close/>
              <a:moveTo>
                <a:pt x="1518" y="1520"/>
              </a:moveTo>
              <a:cubicBezTo>
                <a:pt x="1515" y="1463"/>
                <a:pt x="1498" y="1302"/>
                <a:pt x="1411" y="1176"/>
              </a:cubicBezTo>
              <a:cubicBezTo>
                <a:pt x="1397" y="1153"/>
                <a:pt x="1380" y="1133"/>
                <a:pt x="1363" y="1119"/>
              </a:cubicBezTo>
              <a:cubicBezTo>
                <a:pt x="1354" y="1111"/>
                <a:pt x="1343" y="1102"/>
                <a:pt x="1334" y="1094"/>
              </a:cubicBezTo>
              <a:lnTo>
                <a:pt x="1303" y="1068"/>
              </a:lnTo>
              <a:lnTo>
                <a:pt x="1343" y="1057"/>
              </a:lnTo>
              <a:cubicBezTo>
                <a:pt x="1439" y="1032"/>
                <a:pt x="1515" y="972"/>
                <a:pt x="1546" y="945"/>
              </a:cubicBezTo>
              <a:cubicBezTo>
                <a:pt x="1515" y="917"/>
                <a:pt x="1436" y="858"/>
                <a:pt x="1343" y="832"/>
              </a:cubicBezTo>
              <a:cubicBezTo>
                <a:pt x="1303" y="821"/>
                <a:pt x="1267" y="818"/>
                <a:pt x="1230" y="821"/>
              </a:cubicBezTo>
              <a:lnTo>
                <a:pt x="1188" y="824"/>
              </a:lnTo>
              <a:lnTo>
                <a:pt x="1207" y="787"/>
              </a:lnTo>
              <a:cubicBezTo>
                <a:pt x="1241" y="728"/>
                <a:pt x="1253" y="660"/>
                <a:pt x="1255" y="626"/>
              </a:cubicBezTo>
              <a:cubicBezTo>
                <a:pt x="1222" y="629"/>
                <a:pt x="1154" y="638"/>
                <a:pt x="1095" y="674"/>
              </a:cubicBezTo>
              <a:cubicBezTo>
                <a:pt x="1075" y="686"/>
                <a:pt x="1058" y="697"/>
                <a:pt x="1044" y="711"/>
              </a:cubicBezTo>
              <a:cubicBezTo>
                <a:pt x="1038" y="717"/>
                <a:pt x="1033" y="722"/>
                <a:pt x="1030" y="728"/>
              </a:cubicBezTo>
              <a:lnTo>
                <a:pt x="1004" y="762"/>
              </a:lnTo>
              <a:lnTo>
                <a:pt x="993" y="717"/>
              </a:lnTo>
              <a:cubicBezTo>
                <a:pt x="982" y="672"/>
                <a:pt x="956" y="635"/>
                <a:pt x="939" y="615"/>
              </a:cubicBezTo>
              <a:cubicBezTo>
                <a:pt x="922" y="635"/>
                <a:pt x="897" y="674"/>
                <a:pt x="886" y="717"/>
              </a:cubicBezTo>
              <a:cubicBezTo>
                <a:pt x="880" y="734"/>
                <a:pt x="880" y="748"/>
                <a:pt x="880" y="762"/>
              </a:cubicBezTo>
              <a:cubicBezTo>
                <a:pt x="880" y="827"/>
                <a:pt x="920" y="886"/>
                <a:pt x="942" y="911"/>
              </a:cubicBezTo>
              <a:cubicBezTo>
                <a:pt x="973" y="886"/>
                <a:pt x="1041" y="838"/>
                <a:pt x="1120" y="838"/>
              </a:cubicBezTo>
              <a:cubicBezTo>
                <a:pt x="1137" y="838"/>
                <a:pt x="1154" y="841"/>
                <a:pt x="1176" y="846"/>
              </a:cubicBezTo>
              <a:cubicBezTo>
                <a:pt x="1255" y="866"/>
                <a:pt x="1315" y="925"/>
                <a:pt x="1318" y="928"/>
              </a:cubicBezTo>
              <a:lnTo>
                <a:pt x="1332" y="942"/>
              </a:lnTo>
              <a:lnTo>
                <a:pt x="1312" y="957"/>
              </a:lnTo>
              <a:cubicBezTo>
                <a:pt x="1309" y="958"/>
                <a:pt x="1270" y="998"/>
                <a:pt x="1207" y="1023"/>
              </a:cubicBezTo>
              <a:cubicBezTo>
                <a:pt x="1222" y="1037"/>
                <a:pt x="1233" y="1054"/>
                <a:pt x="1244" y="1074"/>
              </a:cubicBezTo>
              <a:cubicBezTo>
                <a:pt x="1298" y="1167"/>
                <a:pt x="1298" y="1274"/>
                <a:pt x="1298" y="1277"/>
              </a:cubicBezTo>
              <a:lnTo>
                <a:pt x="1298" y="1297"/>
              </a:lnTo>
              <a:lnTo>
                <a:pt x="1278" y="1297"/>
              </a:lnTo>
              <a:cubicBezTo>
                <a:pt x="1267" y="1297"/>
                <a:pt x="1188" y="1297"/>
                <a:pt x="1109" y="1260"/>
              </a:cubicBezTo>
              <a:cubicBezTo>
                <a:pt x="1109" y="1288"/>
                <a:pt x="1103" y="1319"/>
                <a:pt x="1095" y="1350"/>
              </a:cubicBezTo>
              <a:cubicBezTo>
                <a:pt x="1058" y="1489"/>
                <a:pt x="959" y="1587"/>
                <a:pt x="954" y="1590"/>
              </a:cubicBezTo>
              <a:lnTo>
                <a:pt x="937" y="1607"/>
              </a:lnTo>
              <a:lnTo>
                <a:pt x="922" y="1593"/>
              </a:lnTo>
              <a:cubicBezTo>
                <a:pt x="920" y="1590"/>
                <a:pt x="835" y="1508"/>
                <a:pt x="793" y="1390"/>
              </a:cubicBezTo>
              <a:lnTo>
                <a:pt x="790" y="1393"/>
              </a:lnTo>
              <a:cubicBezTo>
                <a:pt x="773" y="1410"/>
                <a:pt x="756" y="1424"/>
                <a:pt x="736" y="1438"/>
              </a:cubicBezTo>
              <a:cubicBezTo>
                <a:pt x="742" y="1647"/>
                <a:pt x="889" y="1824"/>
                <a:pt x="937" y="1878"/>
              </a:cubicBezTo>
              <a:cubicBezTo>
                <a:pt x="985" y="1824"/>
                <a:pt x="1137" y="1641"/>
                <a:pt x="1137" y="1429"/>
              </a:cubicBezTo>
              <a:lnTo>
                <a:pt x="1137" y="1390"/>
              </a:lnTo>
              <a:lnTo>
                <a:pt x="1171" y="1412"/>
              </a:lnTo>
              <a:cubicBezTo>
                <a:pt x="1301" y="1500"/>
                <a:pt x="1461" y="1517"/>
                <a:pt x="1518" y="1520"/>
              </a:cubicBezTo>
              <a:close/>
              <a:moveTo>
                <a:pt x="1385" y="739"/>
              </a:moveTo>
              <a:lnTo>
                <a:pt x="1408" y="705"/>
              </a:lnTo>
              <a:cubicBezTo>
                <a:pt x="1498" y="579"/>
                <a:pt x="1512" y="418"/>
                <a:pt x="1515" y="361"/>
              </a:cubicBezTo>
              <a:cubicBezTo>
                <a:pt x="1456" y="364"/>
                <a:pt x="1298" y="381"/>
                <a:pt x="1171" y="468"/>
              </a:cubicBezTo>
              <a:cubicBezTo>
                <a:pt x="1148" y="483"/>
                <a:pt x="1131" y="500"/>
                <a:pt x="1114" y="516"/>
              </a:cubicBezTo>
              <a:cubicBezTo>
                <a:pt x="1106" y="525"/>
                <a:pt x="1097" y="536"/>
                <a:pt x="1089" y="545"/>
              </a:cubicBezTo>
              <a:lnTo>
                <a:pt x="1064" y="576"/>
              </a:lnTo>
              <a:lnTo>
                <a:pt x="1052" y="536"/>
              </a:lnTo>
              <a:cubicBezTo>
                <a:pt x="1027" y="440"/>
                <a:pt x="968" y="364"/>
                <a:pt x="939" y="333"/>
              </a:cubicBezTo>
              <a:cubicBezTo>
                <a:pt x="911" y="364"/>
                <a:pt x="852" y="443"/>
                <a:pt x="827" y="536"/>
              </a:cubicBezTo>
              <a:cubicBezTo>
                <a:pt x="818" y="564"/>
                <a:pt x="815" y="593"/>
                <a:pt x="815" y="621"/>
              </a:cubicBezTo>
              <a:cubicBezTo>
                <a:pt x="815" y="629"/>
                <a:pt x="815" y="641"/>
                <a:pt x="818" y="649"/>
              </a:cubicBezTo>
              <a:lnTo>
                <a:pt x="821" y="691"/>
              </a:lnTo>
              <a:lnTo>
                <a:pt x="784" y="672"/>
              </a:lnTo>
              <a:cubicBezTo>
                <a:pt x="725" y="638"/>
                <a:pt x="657" y="626"/>
                <a:pt x="623" y="624"/>
              </a:cubicBezTo>
              <a:cubicBezTo>
                <a:pt x="626" y="657"/>
                <a:pt x="635" y="725"/>
                <a:pt x="671" y="784"/>
              </a:cubicBezTo>
              <a:cubicBezTo>
                <a:pt x="683" y="804"/>
                <a:pt x="694" y="821"/>
                <a:pt x="708" y="835"/>
              </a:cubicBezTo>
              <a:cubicBezTo>
                <a:pt x="714" y="841"/>
                <a:pt x="719" y="846"/>
                <a:pt x="725" y="849"/>
              </a:cubicBezTo>
              <a:lnTo>
                <a:pt x="759" y="875"/>
              </a:lnTo>
              <a:lnTo>
                <a:pt x="719" y="886"/>
              </a:lnTo>
              <a:cubicBezTo>
                <a:pt x="674" y="897"/>
                <a:pt x="637" y="923"/>
                <a:pt x="618" y="940"/>
              </a:cubicBezTo>
              <a:cubicBezTo>
                <a:pt x="637" y="957"/>
                <a:pt x="677" y="981"/>
                <a:pt x="719" y="992"/>
              </a:cubicBezTo>
              <a:cubicBezTo>
                <a:pt x="736" y="998"/>
                <a:pt x="750" y="998"/>
                <a:pt x="764" y="998"/>
              </a:cubicBezTo>
              <a:cubicBezTo>
                <a:pt x="829" y="998"/>
                <a:pt x="889" y="958"/>
                <a:pt x="914" y="937"/>
              </a:cubicBezTo>
              <a:cubicBezTo>
                <a:pt x="889" y="906"/>
                <a:pt x="841" y="838"/>
                <a:pt x="841" y="759"/>
              </a:cubicBezTo>
              <a:cubicBezTo>
                <a:pt x="841" y="742"/>
                <a:pt x="843" y="725"/>
                <a:pt x="849" y="703"/>
              </a:cubicBezTo>
              <a:cubicBezTo>
                <a:pt x="869" y="624"/>
                <a:pt x="928" y="564"/>
                <a:pt x="931" y="562"/>
              </a:cubicBezTo>
              <a:lnTo>
                <a:pt x="945" y="547"/>
              </a:lnTo>
              <a:lnTo>
                <a:pt x="959" y="562"/>
              </a:lnTo>
              <a:cubicBezTo>
                <a:pt x="962" y="564"/>
                <a:pt x="1001" y="604"/>
                <a:pt x="1027" y="666"/>
              </a:cubicBezTo>
              <a:cubicBezTo>
                <a:pt x="1041" y="652"/>
                <a:pt x="1058" y="641"/>
                <a:pt x="1078" y="629"/>
              </a:cubicBezTo>
              <a:cubicBezTo>
                <a:pt x="1168" y="579"/>
                <a:pt x="1270" y="576"/>
                <a:pt x="1281" y="576"/>
              </a:cubicBezTo>
              <a:lnTo>
                <a:pt x="1303" y="576"/>
              </a:lnTo>
              <a:lnTo>
                <a:pt x="1303" y="598"/>
              </a:lnTo>
              <a:cubicBezTo>
                <a:pt x="1303" y="601"/>
                <a:pt x="1303" y="686"/>
                <a:pt x="1267" y="768"/>
              </a:cubicBezTo>
              <a:cubicBezTo>
                <a:pt x="1295" y="768"/>
                <a:pt x="1326" y="773"/>
                <a:pt x="1357" y="782"/>
              </a:cubicBezTo>
              <a:cubicBezTo>
                <a:pt x="1495" y="818"/>
                <a:pt x="1594" y="917"/>
                <a:pt x="1597" y="923"/>
              </a:cubicBezTo>
              <a:lnTo>
                <a:pt x="1611" y="937"/>
              </a:lnTo>
              <a:lnTo>
                <a:pt x="1591" y="957"/>
              </a:lnTo>
              <a:cubicBezTo>
                <a:pt x="1588" y="958"/>
                <a:pt x="1507" y="1043"/>
                <a:pt x="1388" y="1085"/>
              </a:cubicBezTo>
              <a:lnTo>
                <a:pt x="1391" y="1088"/>
              </a:lnTo>
              <a:cubicBezTo>
                <a:pt x="1408" y="1105"/>
                <a:pt x="1422" y="1122"/>
                <a:pt x="1436" y="1142"/>
              </a:cubicBezTo>
              <a:cubicBezTo>
                <a:pt x="1645" y="1136"/>
                <a:pt x="1823" y="989"/>
                <a:pt x="1876" y="942"/>
              </a:cubicBezTo>
              <a:cubicBezTo>
                <a:pt x="1823" y="894"/>
                <a:pt x="1639" y="742"/>
                <a:pt x="1428" y="742"/>
              </a:cubicBezTo>
              <a:lnTo>
                <a:pt x="1385" y="739"/>
              </a:lnTo>
              <a:close/>
              <a:moveTo>
                <a:pt x="5752" y="604"/>
              </a:moveTo>
              <a:lnTo>
                <a:pt x="5518" y="54"/>
              </a:lnTo>
              <a:lnTo>
                <a:pt x="5487" y="62"/>
              </a:lnTo>
              <a:cubicBezTo>
                <a:pt x="5479" y="79"/>
                <a:pt x="5470" y="99"/>
                <a:pt x="5462" y="119"/>
              </a:cubicBezTo>
              <a:lnTo>
                <a:pt x="5244" y="601"/>
              </a:lnTo>
              <a:cubicBezTo>
                <a:pt x="5219" y="657"/>
                <a:pt x="5213" y="666"/>
                <a:pt x="5174" y="672"/>
              </a:cubicBezTo>
              <a:lnTo>
                <a:pt x="5154" y="674"/>
              </a:lnTo>
              <a:lnTo>
                <a:pt x="5154" y="694"/>
              </a:lnTo>
              <a:lnTo>
                <a:pt x="5374" y="694"/>
              </a:lnTo>
              <a:lnTo>
                <a:pt x="5374" y="674"/>
              </a:lnTo>
              <a:lnTo>
                <a:pt x="5312" y="666"/>
              </a:lnTo>
              <a:cubicBezTo>
                <a:pt x="5301" y="666"/>
                <a:pt x="5287" y="663"/>
                <a:pt x="5287" y="643"/>
              </a:cubicBezTo>
              <a:cubicBezTo>
                <a:pt x="5287" y="635"/>
                <a:pt x="5295" y="610"/>
                <a:pt x="5307" y="579"/>
              </a:cubicBezTo>
              <a:lnTo>
                <a:pt x="5360" y="446"/>
              </a:lnTo>
              <a:cubicBezTo>
                <a:pt x="5397" y="440"/>
                <a:pt x="5434" y="437"/>
                <a:pt x="5470" y="437"/>
              </a:cubicBezTo>
              <a:cubicBezTo>
                <a:pt x="5510" y="437"/>
                <a:pt x="5546" y="440"/>
                <a:pt x="5586" y="446"/>
              </a:cubicBezTo>
              <a:lnTo>
                <a:pt x="5659" y="626"/>
              </a:lnTo>
              <a:cubicBezTo>
                <a:pt x="5662" y="632"/>
                <a:pt x="5665" y="641"/>
                <a:pt x="5665" y="646"/>
              </a:cubicBezTo>
              <a:cubicBezTo>
                <a:pt x="5665" y="657"/>
                <a:pt x="5651" y="660"/>
                <a:pt x="5631" y="663"/>
              </a:cubicBezTo>
              <a:lnTo>
                <a:pt x="5583" y="672"/>
              </a:lnTo>
              <a:lnTo>
                <a:pt x="5583" y="691"/>
              </a:lnTo>
              <a:lnTo>
                <a:pt x="5843" y="691"/>
              </a:lnTo>
              <a:lnTo>
                <a:pt x="5843" y="674"/>
              </a:lnTo>
              <a:lnTo>
                <a:pt x="5800" y="669"/>
              </a:lnTo>
              <a:cubicBezTo>
                <a:pt x="5781" y="663"/>
                <a:pt x="5769" y="643"/>
                <a:pt x="5752" y="604"/>
              </a:cubicBezTo>
              <a:close/>
              <a:moveTo>
                <a:pt x="5470" y="409"/>
              </a:moveTo>
              <a:cubicBezTo>
                <a:pt x="5439" y="409"/>
                <a:pt x="5405" y="412"/>
                <a:pt x="5374" y="415"/>
              </a:cubicBezTo>
              <a:lnTo>
                <a:pt x="5473" y="184"/>
              </a:lnTo>
              <a:lnTo>
                <a:pt x="5569" y="415"/>
              </a:lnTo>
              <a:cubicBezTo>
                <a:pt x="5538" y="409"/>
                <a:pt x="5504" y="409"/>
                <a:pt x="5470" y="409"/>
              </a:cubicBezTo>
              <a:close/>
              <a:moveTo>
                <a:pt x="4652" y="220"/>
              </a:moveTo>
              <a:cubicBezTo>
                <a:pt x="4674" y="110"/>
                <a:pt x="4677" y="96"/>
                <a:pt x="4824" y="96"/>
              </a:cubicBezTo>
              <a:lnTo>
                <a:pt x="4878" y="96"/>
              </a:lnTo>
              <a:lnTo>
                <a:pt x="4878" y="550"/>
              </a:lnTo>
              <a:cubicBezTo>
                <a:pt x="4878" y="666"/>
                <a:pt x="4878" y="672"/>
                <a:pt x="4821" y="674"/>
              </a:cubicBezTo>
              <a:lnTo>
                <a:pt x="4782" y="677"/>
              </a:lnTo>
              <a:lnTo>
                <a:pt x="4782" y="697"/>
              </a:lnTo>
              <a:lnTo>
                <a:pt x="5072" y="697"/>
              </a:lnTo>
              <a:lnTo>
                <a:pt x="5072" y="674"/>
              </a:lnTo>
              <a:lnTo>
                <a:pt x="5036" y="672"/>
              </a:lnTo>
              <a:cubicBezTo>
                <a:pt x="4976" y="669"/>
                <a:pt x="4976" y="663"/>
                <a:pt x="4976" y="547"/>
              </a:cubicBezTo>
              <a:lnTo>
                <a:pt x="4976" y="93"/>
              </a:lnTo>
              <a:lnTo>
                <a:pt x="5030" y="93"/>
              </a:lnTo>
              <a:cubicBezTo>
                <a:pt x="5177" y="93"/>
                <a:pt x="5180" y="107"/>
                <a:pt x="5202" y="217"/>
              </a:cubicBezTo>
              <a:lnTo>
                <a:pt x="5228" y="217"/>
              </a:lnTo>
              <a:cubicBezTo>
                <a:pt x="5228" y="215"/>
                <a:pt x="5230" y="189"/>
                <a:pt x="5230" y="175"/>
              </a:cubicBezTo>
              <a:cubicBezTo>
                <a:pt x="5230" y="130"/>
                <a:pt x="5222" y="88"/>
                <a:pt x="5219" y="65"/>
              </a:cubicBezTo>
              <a:lnTo>
                <a:pt x="4635" y="65"/>
              </a:lnTo>
              <a:cubicBezTo>
                <a:pt x="4632" y="85"/>
                <a:pt x="4624" y="130"/>
                <a:pt x="4624" y="175"/>
              </a:cubicBezTo>
              <a:cubicBezTo>
                <a:pt x="4624" y="186"/>
                <a:pt x="4626" y="212"/>
                <a:pt x="4626" y="217"/>
              </a:cubicBezTo>
              <a:lnTo>
                <a:pt x="4652" y="217"/>
              </a:lnTo>
              <a:lnTo>
                <a:pt x="4652" y="220"/>
              </a:lnTo>
              <a:close/>
              <a:moveTo>
                <a:pt x="3456" y="54"/>
              </a:moveTo>
              <a:cubicBezTo>
                <a:pt x="3253" y="54"/>
                <a:pt x="3078" y="181"/>
                <a:pt x="3078" y="387"/>
              </a:cubicBezTo>
              <a:cubicBezTo>
                <a:pt x="3078" y="593"/>
                <a:pt x="3228" y="711"/>
                <a:pt x="3437" y="711"/>
              </a:cubicBezTo>
              <a:cubicBezTo>
                <a:pt x="3643" y="711"/>
                <a:pt x="3811" y="587"/>
                <a:pt x="3811" y="378"/>
              </a:cubicBezTo>
              <a:cubicBezTo>
                <a:pt x="3811" y="164"/>
                <a:pt x="3650" y="54"/>
                <a:pt x="3456" y="54"/>
              </a:cubicBezTo>
              <a:close/>
              <a:moveTo>
                <a:pt x="3456" y="677"/>
              </a:moveTo>
              <a:cubicBezTo>
                <a:pt x="3298" y="677"/>
                <a:pt x="3188" y="562"/>
                <a:pt x="3188" y="367"/>
              </a:cubicBezTo>
              <a:cubicBezTo>
                <a:pt x="3188" y="203"/>
                <a:pt x="3281" y="82"/>
                <a:pt x="3437" y="82"/>
              </a:cubicBezTo>
              <a:cubicBezTo>
                <a:pt x="3600" y="82"/>
                <a:pt x="3698" y="217"/>
                <a:pt x="3698" y="398"/>
              </a:cubicBezTo>
              <a:cubicBezTo>
                <a:pt x="3701" y="539"/>
                <a:pt x="3634" y="677"/>
                <a:pt x="3456" y="677"/>
              </a:cubicBezTo>
              <a:close/>
              <a:moveTo>
                <a:pt x="7251" y="669"/>
              </a:moveTo>
              <a:cubicBezTo>
                <a:pt x="7223" y="663"/>
                <a:pt x="7214" y="643"/>
                <a:pt x="7197" y="604"/>
              </a:cubicBezTo>
              <a:lnTo>
                <a:pt x="6963" y="54"/>
              </a:lnTo>
              <a:lnTo>
                <a:pt x="6932" y="62"/>
              </a:lnTo>
              <a:cubicBezTo>
                <a:pt x="6923" y="79"/>
                <a:pt x="6915" y="99"/>
                <a:pt x="6907" y="119"/>
              </a:cubicBezTo>
              <a:lnTo>
                <a:pt x="6689" y="601"/>
              </a:lnTo>
              <a:cubicBezTo>
                <a:pt x="6664" y="657"/>
                <a:pt x="6658" y="666"/>
                <a:pt x="6619" y="672"/>
              </a:cubicBezTo>
              <a:lnTo>
                <a:pt x="6599" y="674"/>
              </a:lnTo>
              <a:lnTo>
                <a:pt x="6599" y="694"/>
              </a:lnTo>
              <a:lnTo>
                <a:pt x="6819" y="694"/>
              </a:lnTo>
              <a:lnTo>
                <a:pt x="6819" y="674"/>
              </a:lnTo>
              <a:lnTo>
                <a:pt x="6757" y="666"/>
              </a:lnTo>
              <a:cubicBezTo>
                <a:pt x="6746" y="666"/>
                <a:pt x="6732" y="663"/>
                <a:pt x="6732" y="643"/>
              </a:cubicBezTo>
              <a:cubicBezTo>
                <a:pt x="6732" y="635"/>
                <a:pt x="6740" y="610"/>
                <a:pt x="6751" y="579"/>
              </a:cubicBezTo>
              <a:lnTo>
                <a:pt x="6805" y="446"/>
              </a:lnTo>
              <a:cubicBezTo>
                <a:pt x="6842" y="440"/>
                <a:pt x="6878" y="437"/>
                <a:pt x="6915" y="437"/>
              </a:cubicBezTo>
              <a:cubicBezTo>
                <a:pt x="6954" y="437"/>
                <a:pt x="6991" y="440"/>
                <a:pt x="7031" y="446"/>
              </a:cubicBezTo>
              <a:lnTo>
                <a:pt x="7104" y="626"/>
              </a:lnTo>
              <a:cubicBezTo>
                <a:pt x="7107" y="632"/>
                <a:pt x="7110" y="641"/>
                <a:pt x="7110" y="646"/>
              </a:cubicBezTo>
              <a:cubicBezTo>
                <a:pt x="7110" y="657"/>
                <a:pt x="7096" y="660"/>
                <a:pt x="7076" y="663"/>
              </a:cubicBezTo>
              <a:lnTo>
                <a:pt x="7028" y="672"/>
              </a:lnTo>
              <a:lnTo>
                <a:pt x="7028" y="691"/>
              </a:lnTo>
              <a:lnTo>
                <a:pt x="7287" y="691"/>
              </a:lnTo>
              <a:lnTo>
                <a:pt x="7287" y="674"/>
              </a:lnTo>
              <a:lnTo>
                <a:pt x="7251" y="669"/>
              </a:lnTo>
              <a:close/>
              <a:moveTo>
                <a:pt x="6915" y="409"/>
              </a:moveTo>
              <a:cubicBezTo>
                <a:pt x="6884" y="409"/>
                <a:pt x="6850" y="412"/>
                <a:pt x="6819" y="415"/>
              </a:cubicBezTo>
              <a:lnTo>
                <a:pt x="6918" y="184"/>
              </a:lnTo>
              <a:lnTo>
                <a:pt x="7014" y="415"/>
              </a:lnTo>
              <a:cubicBezTo>
                <a:pt x="6983" y="409"/>
                <a:pt x="6949" y="409"/>
                <a:pt x="6915" y="409"/>
              </a:cubicBezTo>
              <a:close/>
              <a:moveTo>
                <a:pt x="2867" y="240"/>
              </a:moveTo>
              <a:cubicBezTo>
                <a:pt x="2867" y="302"/>
                <a:pt x="2884" y="500"/>
                <a:pt x="2884" y="607"/>
              </a:cubicBezTo>
              <a:cubicBezTo>
                <a:pt x="2884" y="652"/>
                <a:pt x="2881" y="666"/>
                <a:pt x="2836" y="672"/>
              </a:cubicBezTo>
              <a:lnTo>
                <a:pt x="2796" y="677"/>
              </a:lnTo>
              <a:lnTo>
                <a:pt x="2796" y="697"/>
              </a:lnTo>
              <a:lnTo>
                <a:pt x="3064" y="697"/>
              </a:lnTo>
              <a:lnTo>
                <a:pt x="3064" y="674"/>
              </a:lnTo>
              <a:lnTo>
                <a:pt x="3033" y="669"/>
              </a:lnTo>
              <a:cubicBezTo>
                <a:pt x="3013" y="666"/>
                <a:pt x="2999" y="660"/>
                <a:pt x="2994" y="652"/>
              </a:cubicBezTo>
              <a:cubicBezTo>
                <a:pt x="2985" y="638"/>
                <a:pt x="2977" y="545"/>
                <a:pt x="2974" y="466"/>
              </a:cubicBezTo>
              <a:lnTo>
                <a:pt x="2965" y="302"/>
              </a:lnTo>
              <a:cubicBezTo>
                <a:pt x="2957" y="175"/>
                <a:pt x="2951" y="71"/>
                <a:pt x="2951" y="62"/>
              </a:cubicBezTo>
              <a:lnTo>
                <a:pt x="2923" y="71"/>
              </a:lnTo>
              <a:cubicBezTo>
                <a:pt x="2903" y="119"/>
                <a:pt x="2669" y="525"/>
                <a:pt x="2635" y="573"/>
              </a:cubicBezTo>
              <a:cubicBezTo>
                <a:pt x="2604" y="519"/>
                <a:pt x="2364" y="110"/>
                <a:pt x="2333" y="62"/>
              </a:cubicBezTo>
              <a:lnTo>
                <a:pt x="2305" y="71"/>
              </a:lnTo>
              <a:cubicBezTo>
                <a:pt x="2305" y="96"/>
                <a:pt x="2297" y="201"/>
                <a:pt x="2294" y="263"/>
              </a:cubicBezTo>
              <a:lnTo>
                <a:pt x="2277" y="502"/>
              </a:lnTo>
              <a:cubicBezTo>
                <a:pt x="2271" y="590"/>
                <a:pt x="2263" y="649"/>
                <a:pt x="2252" y="660"/>
              </a:cubicBezTo>
              <a:cubicBezTo>
                <a:pt x="2246" y="666"/>
                <a:pt x="2235" y="669"/>
                <a:pt x="2218" y="672"/>
              </a:cubicBezTo>
              <a:lnTo>
                <a:pt x="2192" y="674"/>
              </a:lnTo>
              <a:lnTo>
                <a:pt x="2192" y="694"/>
              </a:lnTo>
              <a:lnTo>
                <a:pt x="2410" y="694"/>
              </a:lnTo>
              <a:lnTo>
                <a:pt x="2410" y="674"/>
              </a:lnTo>
              <a:lnTo>
                <a:pt x="2367" y="669"/>
              </a:lnTo>
              <a:cubicBezTo>
                <a:pt x="2319" y="663"/>
                <a:pt x="2319" y="649"/>
                <a:pt x="2319" y="593"/>
              </a:cubicBezTo>
              <a:cubicBezTo>
                <a:pt x="2319" y="564"/>
                <a:pt x="2333" y="294"/>
                <a:pt x="2336" y="240"/>
              </a:cubicBezTo>
              <a:lnTo>
                <a:pt x="2339" y="240"/>
              </a:lnTo>
              <a:cubicBezTo>
                <a:pt x="2347" y="260"/>
                <a:pt x="2356" y="277"/>
                <a:pt x="2367" y="296"/>
              </a:cubicBezTo>
              <a:cubicBezTo>
                <a:pt x="2441" y="423"/>
                <a:pt x="2573" y="655"/>
                <a:pt x="2596" y="697"/>
              </a:cubicBezTo>
              <a:lnTo>
                <a:pt x="2624" y="686"/>
              </a:lnTo>
              <a:cubicBezTo>
                <a:pt x="2630" y="677"/>
                <a:pt x="2632" y="666"/>
                <a:pt x="2638" y="655"/>
              </a:cubicBezTo>
              <a:cubicBezTo>
                <a:pt x="2743" y="468"/>
                <a:pt x="2847" y="279"/>
                <a:pt x="2867" y="240"/>
              </a:cubicBezTo>
              <a:close/>
              <a:moveTo>
                <a:pt x="4059" y="674"/>
              </a:moveTo>
              <a:lnTo>
                <a:pt x="4023" y="672"/>
              </a:lnTo>
              <a:cubicBezTo>
                <a:pt x="3969" y="666"/>
                <a:pt x="3969" y="641"/>
                <a:pt x="3969" y="536"/>
              </a:cubicBezTo>
              <a:lnTo>
                <a:pt x="3969" y="217"/>
              </a:lnTo>
              <a:lnTo>
                <a:pt x="4282" y="519"/>
              </a:lnTo>
              <a:cubicBezTo>
                <a:pt x="4392" y="621"/>
                <a:pt x="4457" y="683"/>
                <a:pt x="4480" y="705"/>
              </a:cubicBezTo>
              <a:lnTo>
                <a:pt x="4502" y="697"/>
              </a:lnTo>
              <a:lnTo>
                <a:pt x="4502" y="226"/>
              </a:lnTo>
              <a:cubicBezTo>
                <a:pt x="4502" y="124"/>
                <a:pt x="4511" y="93"/>
                <a:pt x="4547" y="90"/>
              </a:cubicBezTo>
              <a:lnTo>
                <a:pt x="4584" y="88"/>
              </a:lnTo>
              <a:lnTo>
                <a:pt x="4584" y="68"/>
              </a:lnTo>
              <a:lnTo>
                <a:pt x="4358" y="68"/>
              </a:lnTo>
              <a:lnTo>
                <a:pt x="4358" y="88"/>
              </a:lnTo>
              <a:lnTo>
                <a:pt x="4395" y="90"/>
              </a:lnTo>
              <a:cubicBezTo>
                <a:pt x="4452" y="96"/>
                <a:pt x="4452" y="122"/>
                <a:pt x="4452" y="226"/>
              </a:cubicBezTo>
              <a:lnTo>
                <a:pt x="4452" y="553"/>
              </a:lnTo>
              <a:cubicBezTo>
                <a:pt x="4339" y="452"/>
                <a:pt x="4028" y="161"/>
                <a:pt x="3941" y="59"/>
              </a:cubicBezTo>
              <a:lnTo>
                <a:pt x="3915" y="68"/>
              </a:lnTo>
              <a:lnTo>
                <a:pt x="3915" y="536"/>
              </a:lnTo>
              <a:cubicBezTo>
                <a:pt x="3915" y="638"/>
                <a:pt x="3907" y="669"/>
                <a:pt x="3867" y="672"/>
              </a:cubicBezTo>
              <a:lnTo>
                <a:pt x="3831" y="674"/>
              </a:lnTo>
              <a:lnTo>
                <a:pt x="3831" y="694"/>
              </a:lnTo>
              <a:lnTo>
                <a:pt x="4056" y="694"/>
              </a:lnTo>
              <a:lnTo>
                <a:pt x="4056" y="674"/>
              </a:lnTo>
              <a:lnTo>
                <a:pt x="4059" y="674"/>
              </a:lnTo>
              <a:close/>
              <a:moveTo>
                <a:pt x="6105" y="674"/>
              </a:moveTo>
              <a:lnTo>
                <a:pt x="6068" y="672"/>
              </a:lnTo>
              <a:cubicBezTo>
                <a:pt x="6015" y="666"/>
                <a:pt x="6015" y="641"/>
                <a:pt x="6015" y="536"/>
              </a:cubicBezTo>
              <a:lnTo>
                <a:pt x="6015" y="217"/>
              </a:lnTo>
              <a:lnTo>
                <a:pt x="6328" y="519"/>
              </a:lnTo>
              <a:cubicBezTo>
                <a:pt x="6438" y="621"/>
                <a:pt x="6503" y="683"/>
                <a:pt x="6526" y="705"/>
              </a:cubicBezTo>
              <a:lnTo>
                <a:pt x="6548" y="697"/>
              </a:lnTo>
              <a:lnTo>
                <a:pt x="6548" y="226"/>
              </a:lnTo>
              <a:cubicBezTo>
                <a:pt x="6548" y="124"/>
                <a:pt x="6557" y="93"/>
                <a:pt x="6593" y="90"/>
              </a:cubicBezTo>
              <a:lnTo>
                <a:pt x="6630" y="88"/>
              </a:lnTo>
              <a:lnTo>
                <a:pt x="6630" y="68"/>
              </a:lnTo>
              <a:lnTo>
                <a:pt x="6404" y="68"/>
              </a:lnTo>
              <a:lnTo>
                <a:pt x="6404" y="88"/>
              </a:lnTo>
              <a:lnTo>
                <a:pt x="6441" y="90"/>
              </a:lnTo>
              <a:cubicBezTo>
                <a:pt x="6497" y="96"/>
                <a:pt x="6497" y="122"/>
                <a:pt x="6497" y="226"/>
              </a:cubicBezTo>
              <a:lnTo>
                <a:pt x="6497" y="553"/>
              </a:lnTo>
              <a:cubicBezTo>
                <a:pt x="6384" y="452"/>
                <a:pt x="6074" y="161"/>
                <a:pt x="5987" y="59"/>
              </a:cubicBezTo>
              <a:lnTo>
                <a:pt x="5961" y="68"/>
              </a:lnTo>
              <a:lnTo>
                <a:pt x="5961" y="536"/>
              </a:lnTo>
              <a:cubicBezTo>
                <a:pt x="5961" y="638"/>
                <a:pt x="5953" y="669"/>
                <a:pt x="5913" y="672"/>
              </a:cubicBezTo>
              <a:lnTo>
                <a:pt x="5877" y="674"/>
              </a:lnTo>
              <a:lnTo>
                <a:pt x="5877" y="694"/>
              </a:lnTo>
              <a:lnTo>
                <a:pt x="6102" y="694"/>
              </a:lnTo>
              <a:lnTo>
                <a:pt x="6102" y="674"/>
              </a:lnTo>
              <a:lnTo>
                <a:pt x="6105" y="674"/>
              </a:lnTo>
              <a:close/>
              <a:moveTo>
                <a:pt x="6184" y="1235"/>
              </a:moveTo>
              <a:lnTo>
                <a:pt x="6063" y="948"/>
              </a:lnTo>
              <a:lnTo>
                <a:pt x="6046" y="954"/>
              </a:lnTo>
              <a:cubicBezTo>
                <a:pt x="6040" y="961"/>
                <a:pt x="6037" y="972"/>
                <a:pt x="6032" y="981"/>
              </a:cubicBezTo>
              <a:lnTo>
                <a:pt x="5919" y="1232"/>
              </a:lnTo>
              <a:cubicBezTo>
                <a:pt x="5905" y="1260"/>
                <a:pt x="5902" y="1266"/>
                <a:pt x="5882" y="1269"/>
              </a:cubicBezTo>
              <a:lnTo>
                <a:pt x="5871" y="1271"/>
              </a:lnTo>
              <a:lnTo>
                <a:pt x="5871" y="1283"/>
              </a:lnTo>
              <a:lnTo>
                <a:pt x="5987" y="1283"/>
              </a:lnTo>
              <a:lnTo>
                <a:pt x="5987" y="1271"/>
              </a:lnTo>
              <a:lnTo>
                <a:pt x="5953" y="1269"/>
              </a:lnTo>
              <a:cubicBezTo>
                <a:pt x="5947" y="1269"/>
                <a:pt x="5939" y="1266"/>
                <a:pt x="5939" y="1257"/>
              </a:cubicBezTo>
              <a:cubicBezTo>
                <a:pt x="5939" y="1255"/>
                <a:pt x="5944" y="1240"/>
                <a:pt x="5950" y="1223"/>
              </a:cubicBezTo>
              <a:lnTo>
                <a:pt x="5978" y="1156"/>
              </a:lnTo>
              <a:cubicBezTo>
                <a:pt x="5998" y="1153"/>
                <a:pt x="6018" y="1150"/>
                <a:pt x="6035" y="1150"/>
              </a:cubicBezTo>
              <a:cubicBezTo>
                <a:pt x="6054" y="1150"/>
                <a:pt x="6074" y="1153"/>
                <a:pt x="6094" y="1156"/>
              </a:cubicBezTo>
              <a:lnTo>
                <a:pt x="6133" y="1249"/>
              </a:lnTo>
              <a:cubicBezTo>
                <a:pt x="6133" y="1252"/>
                <a:pt x="6136" y="1255"/>
                <a:pt x="6136" y="1260"/>
              </a:cubicBezTo>
              <a:cubicBezTo>
                <a:pt x="6136" y="1266"/>
                <a:pt x="6128" y="1269"/>
                <a:pt x="6119" y="1269"/>
              </a:cubicBezTo>
              <a:lnTo>
                <a:pt x="6094" y="1271"/>
              </a:lnTo>
              <a:lnTo>
                <a:pt x="6094" y="1283"/>
              </a:lnTo>
              <a:lnTo>
                <a:pt x="6229" y="1283"/>
              </a:lnTo>
              <a:lnTo>
                <a:pt x="6229" y="1271"/>
              </a:lnTo>
              <a:lnTo>
                <a:pt x="6207" y="1269"/>
              </a:lnTo>
              <a:cubicBezTo>
                <a:pt x="6198" y="1266"/>
                <a:pt x="6193" y="1255"/>
                <a:pt x="6184" y="1235"/>
              </a:cubicBezTo>
              <a:close/>
              <a:moveTo>
                <a:pt x="6037" y="1133"/>
              </a:moveTo>
              <a:cubicBezTo>
                <a:pt x="6020" y="1133"/>
                <a:pt x="6004" y="1136"/>
                <a:pt x="5987" y="1136"/>
              </a:cubicBezTo>
              <a:lnTo>
                <a:pt x="6037" y="1015"/>
              </a:lnTo>
              <a:lnTo>
                <a:pt x="6088" y="1136"/>
              </a:lnTo>
              <a:cubicBezTo>
                <a:pt x="6071" y="1133"/>
                <a:pt x="6054" y="1133"/>
                <a:pt x="6037" y="1133"/>
              </a:cubicBezTo>
              <a:close/>
              <a:moveTo>
                <a:pt x="2960" y="1269"/>
              </a:moveTo>
              <a:cubicBezTo>
                <a:pt x="2940" y="1269"/>
                <a:pt x="2920" y="1266"/>
                <a:pt x="2901" y="1263"/>
              </a:cubicBezTo>
              <a:lnTo>
                <a:pt x="2901" y="1119"/>
              </a:lnTo>
              <a:lnTo>
                <a:pt x="2949" y="1119"/>
              </a:lnTo>
              <a:cubicBezTo>
                <a:pt x="2991" y="1119"/>
                <a:pt x="3002" y="1119"/>
                <a:pt x="3005" y="1139"/>
              </a:cubicBezTo>
              <a:lnTo>
                <a:pt x="3008" y="1156"/>
              </a:lnTo>
              <a:lnTo>
                <a:pt x="3022" y="1156"/>
              </a:lnTo>
              <a:lnTo>
                <a:pt x="3022" y="1068"/>
              </a:lnTo>
              <a:lnTo>
                <a:pt x="3008" y="1068"/>
              </a:lnTo>
              <a:lnTo>
                <a:pt x="3005" y="1085"/>
              </a:lnTo>
              <a:cubicBezTo>
                <a:pt x="3002" y="1105"/>
                <a:pt x="2991" y="1105"/>
                <a:pt x="2949" y="1105"/>
              </a:cubicBezTo>
              <a:lnTo>
                <a:pt x="2901" y="1105"/>
              </a:lnTo>
              <a:lnTo>
                <a:pt x="2901" y="970"/>
              </a:lnTo>
              <a:lnTo>
                <a:pt x="2946" y="970"/>
              </a:lnTo>
              <a:cubicBezTo>
                <a:pt x="3022" y="970"/>
                <a:pt x="3025" y="978"/>
                <a:pt x="3036" y="1029"/>
              </a:cubicBezTo>
              <a:lnTo>
                <a:pt x="3050" y="1026"/>
              </a:lnTo>
              <a:lnTo>
                <a:pt x="3050" y="1006"/>
              </a:lnTo>
              <a:cubicBezTo>
                <a:pt x="3050" y="984"/>
                <a:pt x="3047" y="964"/>
                <a:pt x="3044" y="954"/>
              </a:cubicBezTo>
              <a:lnTo>
                <a:pt x="2810" y="954"/>
              </a:lnTo>
              <a:lnTo>
                <a:pt x="2810" y="964"/>
              </a:lnTo>
              <a:lnTo>
                <a:pt x="2830" y="967"/>
              </a:lnTo>
              <a:cubicBezTo>
                <a:pt x="2853" y="970"/>
                <a:pt x="2853" y="972"/>
                <a:pt x="2853" y="1032"/>
              </a:cubicBezTo>
              <a:lnTo>
                <a:pt x="2853" y="1204"/>
              </a:lnTo>
              <a:cubicBezTo>
                <a:pt x="2853" y="1263"/>
                <a:pt x="2853" y="1266"/>
                <a:pt x="2830" y="1269"/>
              </a:cubicBezTo>
              <a:lnTo>
                <a:pt x="2810" y="1271"/>
              </a:lnTo>
              <a:lnTo>
                <a:pt x="2810" y="1283"/>
              </a:lnTo>
              <a:lnTo>
                <a:pt x="3061" y="1283"/>
              </a:lnTo>
              <a:cubicBezTo>
                <a:pt x="3070" y="1255"/>
                <a:pt x="3078" y="1232"/>
                <a:pt x="3078" y="1201"/>
              </a:cubicBezTo>
              <a:lnTo>
                <a:pt x="3064" y="1198"/>
              </a:lnTo>
              <a:cubicBezTo>
                <a:pt x="3050" y="1238"/>
                <a:pt x="3044" y="1269"/>
                <a:pt x="2960" y="1269"/>
              </a:cubicBezTo>
              <a:close/>
              <a:moveTo>
                <a:pt x="2452" y="967"/>
              </a:moveTo>
              <a:lnTo>
                <a:pt x="2472" y="970"/>
              </a:lnTo>
              <a:cubicBezTo>
                <a:pt x="2494" y="972"/>
                <a:pt x="2494" y="975"/>
                <a:pt x="2494" y="1034"/>
              </a:cubicBezTo>
              <a:lnTo>
                <a:pt x="2494" y="1105"/>
              </a:lnTo>
              <a:lnTo>
                <a:pt x="2300" y="1105"/>
              </a:lnTo>
              <a:lnTo>
                <a:pt x="2300" y="1034"/>
              </a:lnTo>
              <a:cubicBezTo>
                <a:pt x="2300" y="975"/>
                <a:pt x="2300" y="972"/>
                <a:pt x="2322" y="970"/>
              </a:cubicBezTo>
              <a:lnTo>
                <a:pt x="2342" y="967"/>
              </a:lnTo>
              <a:lnTo>
                <a:pt x="2342" y="957"/>
              </a:lnTo>
              <a:lnTo>
                <a:pt x="2206" y="957"/>
              </a:lnTo>
              <a:lnTo>
                <a:pt x="2206" y="967"/>
              </a:lnTo>
              <a:lnTo>
                <a:pt x="2226" y="970"/>
              </a:lnTo>
              <a:cubicBezTo>
                <a:pt x="2249" y="972"/>
                <a:pt x="2249" y="975"/>
                <a:pt x="2249" y="1034"/>
              </a:cubicBezTo>
              <a:lnTo>
                <a:pt x="2249" y="1207"/>
              </a:lnTo>
              <a:cubicBezTo>
                <a:pt x="2249" y="1266"/>
                <a:pt x="2249" y="1269"/>
                <a:pt x="2226" y="1271"/>
              </a:cubicBezTo>
              <a:lnTo>
                <a:pt x="2206" y="1271"/>
              </a:lnTo>
              <a:lnTo>
                <a:pt x="2206" y="1283"/>
              </a:lnTo>
              <a:lnTo>
                <a:pt x="2339" y="1283"/>
              </a:lnTo>
              <a:lnTo>
                <a:pt x="2339" y="1271"/>
              </a:lnTo>
              <a:lnTo>
                <a:pt x="2319" y="1269"/>
              </a:lnTo>
              <a:cubicBezTo>
                <a:pt x="2297" y="1266"/>
                <a:pt x="2297" y="1263"/>
                <a:pt x="2297" y="1204"/>
              </a:cubicBezTo>
              <a:lnTo>
                <a:pt x="2297" y="1116"/>
              </a:lnTo>
              <a:lnTo>
                <a:pt x="2491" y="1116"/>
              </a:lnTo>
              <a:lnTo>
                <a:pt x="2491" y="1204"/>
              </a:lnTo>
              <a:cubicBezTo>
                <a:pt x="2491" y="1263"/>
                <a:pt x="2491" y="1266"/>
                <a:pt x="2469" y="1269"/>
              </a:cubicBezTo>
              <a:lnTo>
                <a:pt x="2449" y="1271"/>
              </a:lnTo>
              <a:lnTo>
                <a:pt x="2449" y="1283"/>
              </a:lnTo>
              <a:lnTo>
                <a:pt x="2582" y="1283"/>
              </a:lnTo>
              <a:lnTo>
                <a:pt x="2582" y="1271"/>
              </a:lnTo>
              <a:lnTo>
                <a:pt x="2562" y="1269"/>
              </a:lnTo>
              <a:cubicBezTo>
                <a:pt x="2539" y="1266"/>
                <a:pt x="2539" y="1263"/>
                <a:pt x="2539" y="1204"/>
              </a:cubicBezTo>
              <a:lnTo>
                <a:pt x="2539" y="1032"/>
              </a:lnTo>
              <a:cubicBezTo>
                <a:pt x="2539" y="972"/>
                <a:pt x="2539" y="970"/>
                <a:pt x="2562" y="967"/>
              </a:cubicBezTo>
              <a:lnTo>
                <a:pt x="2582" y="964"/>
              </a:lnTo>
              <a:lnTo>
                <a:pt x="2582" y="957"/>
              </a:lnTo>
              <a:lnTo>
                <a:pt x="2449" y="957"/>
              </a:lnTo>
              <a:lnTo>
                <a:pt x="2449" y="967"/>
              </a:lnTo>
              <a:lnTo>
                <a:pt x="2452" y="967"/>
              </a:lnTo>
              <a:close/>
              <a:moveTo>
                <a:pt x="4096" y="1201"/>
              </a:moveTo>
              <a:lnTo>
                <a:pt x="4082" y="1198"/>
              </a:lnTo>
              <a:cubicBezTo>
                <a:pt x="4071" y="1238"/>
                <a:pt x="4065" y="1269"/>
                <a:pt x="3986" y="1269"/>
              </a:cubicBezTo>
              <a:cubicBezTo>
                <a:pt x="3966" y="1269"/>
                <a:pt x="3946" y="1266"/>
                <a:pt x="3927" y="1263"/>
              </a:cubicBezTo>
              <a:lnTo>
                <a:pt x="3927" y="1032"/>
              </a:lnTo>
              <a:cubicBezTo>
                <a:pt x="3927" y="972"/>
                <a:pt x="3927" y="970"/>
                <a:pt x="3949" y="967"/>
              </a:cubicBezTo>
              <a:lnTo>
                <a:pt x="3969" y="964"/>
              </a:lnTo>
              <a:lnTo>
                <a:pt x="3969" y="957"/>
              </a:lnTo>
              <a:lnTo>
                <a:pt x="3836" y="957"/>
              </a:lnTo>
              <a:lnTo>
                <a:pt x="3836" y="967"/>
              </a:lnTo>
              <a:lnTo>
                <a:pt x="3856" y="970"/>
              </a:lnTo>
              <a:cubicBezTo>
                <a:pt x="3879" y="972"/>
                <a:pt x="3879" y="975"/>
                <a:pt x="3879" y="1034"/>
              </a:cubicBezTo>
              <a:lnTo>
                <a:pt x="3879" y="1207"/>
              </a:lnTo>
              <a:cubicBezTo>
                <a:pt x="3879" y="1266"/>
                <a:pt x="3879" y="1269"/>
                <a:pt x="3856" y="1271"/>
              </a:cubicBezTo>
              <a:lnTo>
                <a:pt x="3836" y="1274"/>
              </a:lnTo>
              <a:lnTo>
                <a:pt x="3836" y="1286"/>
              </a:lnTo>
              <a:lnTo>
                <a:pt x="4082" y="1286"/>
              </a:lnTo>
              <a:cubicBezTo>
                <a:pt x="4088" y="1255"/>
                <a:pt x="4093" y="1232"/>
                <a:pt x="4096" y="1201"/>
              </a:cubicBezTo>
              <a:close/>
              <a:moveTo>
                <a:pt x="6672" y="1192"/>
              </a:moveTo>
              <a:cubicBezTo>
                <a:pt x="6658" y="1170"/>
                <a:pt x="6638" y="1136"/>
                <a:pt x="6630" y="1122"/>
              </a:cubicBezTo>
              <a:cubicBezTo>
                <a:pt x="6661" y="1108"/>
                <a:pt x="6706" y="1082"/>
                <a:pt x="6706" y="1034"/>
              </a:cubicBezTo>
              <a:cubicBezTo>
                <a:pt x="6706" y="958"/>
                <a:pt x="6633" y="954"/>
                <a:pt x="6582" y="954"/>
              </a:cubicBezTo>
              <a:lnTo>
                <a:pt x="6438" y="954"/>
              </a:lnTo>
              <a:lnTo>
                <a:pt x="6438" y="964"/>
              </a:lnTo>
              <a:lnTo>
                <a:pt x="6458" y="967"/>
              </a:lnTo>
              <a:cubicBezTo>
                <a:pt x="6480" y="970"/>
                <a:pt x="6480" y="972"/>
                <a:pt x="6480" y="1032"/>
              </a:cubicBezTo>
              <a:lnTo>
                <a:pt x="6480" y="1204"/>
              </a:lnTo>
              <a:cubicBezTo>
                <a:pt x="6480" y="1263"/>
                <a:pt x="6480" y="1266"/>
                <a:pt x="6458" y="1269"/>
              </a:cubicBezTo>
              <a:lnTo>
                <a:pt x="6438" y="1271"/>
              </a:lnTo>
              <a:lnTo>
                <a:pt x="6438" y="1283"/>
              </a:lnTo>
              <a:lnTo>
                <a:pt x="6571" y="1283"/>
              </a:lnTo>
              <a:lnTo>
                <a:pt x="6571" y="1271"/>
              </a:lnTo>
              <a:lnTo>
                <a:pt x="6551" y="1269"/>
              </a:lnTo>
              <a:cubicBezTo>
                <a:pt x="6531" y="1266"/>
                <a:pt x="6531" y="1263"/>
                <a:pt x="6531" y="1204"/>
              </a:cubicBezTo>
              <a:lnTo>
                <a:pt x="6531" y="1139"/>
              </a:lnTo>
              <a:lnTo>
                <a:pt x="6551" y="1139"/>
              </a:lnTo>
              <a:cubicBezTo>
                <a:pt x="6562" y="1139"/>
                <a:pt x="6576" y="1139"/>
                <a:pt x="6585" y="1144"/>
              </a:cubicBezTo>
              <a:cubicBezTo>
                <a:pt x="6593" y="1150"/>
                <a:pt x="6605" y="1170"/>
                <a:pt x="6619" y="1192"/>
              </a:cubicBezTo>
              <a:lnTo>
                <a:pt x="6641" y="1232"/>
              </a:lnTo>
              <a:cubicBezTo>
                <a:pt x="6658" y="1260"/>
                <a:pt x="6684" y="1283"/>
                <a:pt x="6717" y="1283"/>
              </a:cubicBezTo>
              <a:lnTo>
                <a:pt x="6760" y="1283"/>
              </a:lnTo>
              <a:lnTo>
                <a:pt x="6760" y="1271"/>
              </a:lnTo>
              <a:cubicBezTo>
                <a:pt x="6748" y="1271"/>
                <a:pt x="6737" y="1269"/>
                <a:pt x="6732" y="1266"/>
              </a:cubicBezTo>
              <a:cubicBezTo>
                <a:pt x="6717" y="1260"/>
                <a:pt x="6695" y="1229"/>
                <a:pt x="6672" y="1192"/>
              </a:cubicBezTo>
              <a:close/>
              <a:moveTo>
                <a:pt x="6562" y="1125"/>
              </a:moveTo>
              <a:lnTo>
                <a:pt x="6531" y="1125"/>
              </a:lnTo>
              <a:lnTo>
                <a:pt x="6531" y="975"/>
              </a:lnTo>
              <a:cubicBezTo>
                <a:pt x="6542" y="972"/>
                <a:pt x="6554" y="972"/>
                <a:pt x="6565" y="972"/>
              </a:cubicBezTo>
              <a:cubicBezTo>
                <a:pt x="6607" y="972"/>
                <a:pt x="6650" y="989"/>
                <a:pt x="6650" y="1049"/>
              </a:cubicBezTo>
              <a:cubicBezTo>
                <a:pt x="6650" y="1102"/>
                <a:pt x="6607" y="1125"/>
                <a:pt x="6562" y="1125"/>
              </a:cubicBezTo>
              <a:close/>
              <a:moveTo>
                <a:pt x="5662" y="1271"/>
              </a:moveTo>
              <a:cubicBezTo>
                <a:pt x="5676" y="1240"/>
                <a:pt x="5682" y="1218"/>
                <a:pt x="5685" y="1187"/>
              </a:cubicBezTo>
              <a:lnTo>
                <a:pt x="5671" y="1184"/>
              </a:lnTo>
              <a:cubicBezTo>
                <a:pt x="5654" y="1223"/>
                <a:pt x="5640" y="1274"/>
                <a:pt x="5549" y="1274"/>
              </a:cubicBezTo>
              <a:cubicBezTo>
                <a:pt x="5450" y="1274"/>
                <a:pt x="5405" y="1195"/>
                <a:pt x="5405" y="1111"/>
              </a:cubicBezTo>
              <a:cubicBezTo>
                <a:pt x="5405" y="1018"/>
                <a:pt x="5462" y="964"/>
                <a:pt x="5552" y="964"/>
              </a:cubicBezTo>
              <a:cubicBezTo>
                <a:pt x="5645" y="964"/>
                <a:pt x="5654" y="1023"/>
                <a:pt x="5659" y="1046"/>
              </a:cubicBezTo>
              <a:lnTo>
                <a:pt x="5673" y="1043"/>
              </a:lnTo>
              <a:cubicBezTo>
                <a:pt x="5673" y="1018"/>
                <a:pt x="5671" y="989"/>
                <a:pt x="5665" y="970"/>
              </a:cubicBezTo>
              <a:cubicBezTo>
                <a:pt x="5651" y="961"/>
                <a:pt x="5608" y="951"/>
                <a:pt x="5555" y="951"/>
              </a:cubicBezTo>
              <a:cubicBezTo>
                <a:pt x="5467" y="951"/>
                <a:pt x="5352" y="989"/>
                <a:pt x="5352" y="1122"/>
              </a:cubicBezTo>
              <a:cubicBezTo>
                <a:pt x="5352" y="1249"/>
                <a:pt x="5450" y="1291"/>
                <a:pt x="5555" y="1291"/>
              </a:cubicBezTo>
              <a:cubicBezTo>
                <a:pt x="5603" y="1288"/>
                <a:pt x="5645" y="1277"/>
                <a:pt x="5662" y="1271"/>
              </a:cubicBezTo>
              <a:close/>
              <a:moveTo>
                <a:pt x="4847" y="1204"/>
              </a:moveTo>
              <a:lnTo>
                <a:pt x="4847" y="1116"/>
              </a:lnTo>
              <a:lnTo>
                <a:pt x="5041" y="1116"/>
              </a:lnTo>
              <a:lnTo>
                <a:pt x="5041" y="1204"/>
              </a:lnTo>
              <a:cubicBezTo>
                <a:pt x="5041" y="1263"/>
                <a:pt x="5041" y="1266"/>
                <a:pt x="5019" y="1269"/>
              </a:cubicBezTo>
              <a:lnTo>
                <a:pt x="4999" y="1271"/>
              </a:lnTo>
              <a:lnTo>
                <a:pt x="4999" y="1283"/>
              </a:lnTo>
              <a:lnTo>
                <a:pt x="5132" y="1283"/>
              </a:lnTo>
              <a:lnTo>
                <a:pt x="5132" y="1271"/>
              </a:lnTo>
              <a:lnTo>
                <a:pt x="5112" y="1269"/>
              </a:lnTo>
              <a:cubicBezTo>
                <a:pt x="5089" y="1266"/>
                <a:pt x="5089" y="1263"/>
                <a:pt x="5089" y="1204"/>
              </a:cubicBezTo>
              <a:lnTo>
                <a:pt x="5089" y="1032"/>
              </a:lnTo>
              <a:cubicBezTo>
                <a:pt x="5089" y="972"/>
                <a:pt x="5089" y="970"/>
                <a:pt x="5112" y="967"/>
              </a:cubicBezTo>
              <a:lnTo>
                <a:pt x="5132" y="964"/>
              </a:lnTo>
              <a:lnTo>
                <a:pt x="5132" y="957"/>
              </a:lnTo>
              <a:lnTo>
                <a:pt x="4999" y="957"/>
              </a:lnTo>
              <a:lnTo>
                <a:pt x="4999" y="967"/>
              </a:lnTo>
              <a:lnTo>
                <a:pt x="5019" y="970"/>
              </a:lnTo>
              <a:cubicBezTo>
                <a:pt x="5041" y="972"/>
                <a:pt x="5041" y="975"/>
                <a:pt x="5041" y="1034"/>
              </a:cubicBezTo>
              <a:lnTo>
                <a:pt x="5041" y="1105"/>
              </a:lnTo>
              <a:lnTo>
                <a:pt x="4847" y="1105"/>
              </a:lnTo>
              <a:lnTo>
                <a:pt x="4847" y="1034"/>
              </a:lnTo>
              <a:cubicBezTo>
                <a:pt x="4847" y="975"/>
                <a:pt x="4847" y="972"/>
                <a:pt x="4869" y="970"/>
              </a:cubicBezTo>
              <a:lnTo>
                <a:pt x="4889" y="967"/>
              </a:lnTo>
              <a:lnTo>
                <a:pt x="4889" y="957"/>
              </a:lnTo>
              <a:lnTo>
                <a:pt x="4756" y="957"/>
              </a:lnTo>
              <a:lnTo>
                <a:pt x="4756" y="967"/>
              </a:lnTo>
              <a:lnTo>
                <a:pt x="4776" y="970"/>
              </a:lnTo>
              <a:cubicBezTo>
                <a:pt x="4799" y="972"/>
                <a:pt x="4799" y="975"/>
                <a:pt x="4799" y="1034"/>
              </a:cubicBezTo>
              <a:lnTo>
                <a:pt x="4799" y="1207"/>
              </a:lnTo>
              <a:cubicBezTo>
                <a:pt x="4799" y="1266"/>
                <a:pt x="4799" y="1269"/>
                <a:pt x="4776" y="1271"/>
              </a:cubicBezTo>
              <a:lnTo>
                <a:pt x="4756" y="1274"/>
              </a:lnTo>
              <a:lnTo>
                <a:pt x="4756" y="1286"/>
              </a:lnTo>
              <a:lnTo>
                <a:pt x="4889" y="1286"/>
              </a:lnTo>
              <a:lnTo>
                <a:pt x="4889" y="1274"/>
              </a:lnTo>
              <a:lnTo>
                <a:pt x="4869" y="1271"/>
              </a:lnTo>
              <a:cubicBezTo>
                <a:pt x="4847" y="1269"/>
                <a:pt x="4847" y="1266"/>
                <a:pt x="4847" y="1204"/>
              </a:cubicBezTo>
              <a:close/>
              <a:moveTo>
                <a:pt x="3581" y="1235"/>
              </a:moveTo>
              <a:lnTo>
                <a:pt x="3459" y="948"/>
              </a:lnTo>
              <a:lnTo>
                <a:pt x="3442" y="954"/>
              </a:lnTo>
              <a:cubicBezTo>
                <a:pt x="3437" y="961"/>
                <a:pt x="3434" y="972"/>
                <a:pt x="3428" y="981"/>
              </a:cubicBezTo>
              <a:lnTo>
                <a:pt x="3315" y="1232"/>
              </a:lnTo>
              <a:cubicBezTo>
                <a:pt x="3301" y="1260"/>
                <a:pt x="3298" y="1266"/>
                <a:pt x="3279" y="1269"/>
              </a:cubicBezTo>
              <a:lnTo>
                <a:pt x="3267" y="1271"/>
              </a:lnTo>
              <a:lnTo>
                <a:pt x="3267" y="1283"/>
              </a:lnTo>
              <a:lnTo>
                <a:pt x="3383" y="1283"/>
              </a:lnTo>
              <a:lnTo>
                <a:pt x="3383" y="1271"/>
              </a:lnTo>
              <a:lnTo>
                <a:pt x="3349" y="1269"/>
              </a:lnTo>
              <a:cubicBezTo>
                <a:pt x="3344" y="1269"/>
                <a:pt x="3335" y="1266"/>
                <a:pt x="3335" y="1257"/>
              </a:cubicBezTo>
              <a:cubicBezTo>
                <a:pt x="3335" y="1255"/>
                <a:pt x="3341" y="1240"/>
                <a:pt x="3346" y="1223"/>
              </a:cubicBezTo>
              <a:lnTo>
                <a:pt x="3375" y="1156"/>
              </a:lnTo>
              <a:cubicBezTo>
                <a:pt x="3394" y="1153"/>
                <a:pt x="3414" y="1150"/>
                <a:pt x="3431" y="1150"/>
              </a:cubicBezTo>
              <a:cubicBezTo>
                <a:pt x="3451" y="1150"/>
                <a:pt x="3471" y="1153"/>
                <a:pt x="3490" y="1156"/>
              </a:cubicBezTo>
              <a:lnTo>
                <a:pt x="3530" y="1249"/>
              </a:lnTo>
              <a:cubicBezTo>
                <a:pt x="3530" y="1252"/>
                <a:pt x="3533" y="1255"/>
                <a:pt x="3533" y="1260"/>
              </a:cubicBezTo>
              <a:cubicBezTo>
                <a:pt x="3533" y="1266"/>
                <a:pt x="3524" y="1269"/>
                <a:pt x="3516" y="1269"/>
              </a:cubicBezTo>
              <a:lnTo>
                <a:pt x="3490" y="1271"/>
              </a:lnTo>
              <a:lnTo>
                <a:pt x="3490" y="1283"/>
              </a:lnTo>
              <a:lnTo>
                <a:pt x="3626" y="1283"/>
              </a:lnTo>
              <a:lnTo>
                <a:pt x="3626" y="1271"/>
              </a:lnTo>
              <a:lnTo>
                <a:pt x="3603" y="1269"/>
              </a:lnTo>
              <a:cubicBezTo>
                <a:pt x="3592" y="1266"/>
                <a:pt x="3589" y="1255"/>
                <a:pt x="3581" y="1235"/>
              </a:cubicBezTo>
              <a:close/>
              <a:moveTo>
                <a:pt x="3434" y="1133"/>
              </a:moveTo>
              <a:cubicBezTo>
                <a:pt x="3417" y="1133"/>
                <a:pt x="3400" y="1136"/>
                <a:pt x="3383" y="1136"/>
              </a:cubicBezTo>
              <a:lnTo>
                <a:pt x="3434" y="1015"/>
              </a:lnTo>
              <a:lnTo>
                <a:pt x="3485" y="1136"/>
              </a:lnTo>
              <a:cubicBezTo>
                <a:pt x="3468" y="1133"/>
                <a:pt x="3451" y="1133"/>
                <a:pt x="3434" y="1133"/>
              </a:cubicBezTo>
              <a:close/>
              <a:moveTo>
                <a:pt x="4339" y="1269"/>
              </a:moveTo>
              <a:lnTo>
                <a:pt x="4319" y="1271"/>
              </a:lnTo>
              <a:lnTo>
                <a:pt x="4319" y="1283"/>
              </a:lnTo>
              <a:lnTo>
                <a:pt x="4471" y="1283"/>
              </a:lnTo>
              <a:lnTo>
                <a:pt x="4471" y="1271"/>
              </a:lnTo>
              <a:lnTo>
                <a:pt x="4452" y="1269"/>
              </a:lnTo>
              <a:cubicBezTo>
                <a:pt x="4420" y="1266"/>
                <a:pt x="4420" y="1263"/>
                <a:pt x="4420" y="1204"/>
              </a:cubicBezTo>
              <a:lnTo>
                <a:pt x="4420" y="967"/>
              </a:lnTo>
              <a:lnTo>
                <a:pt x="4449" y="967"/>
              </a:lnTo>
              <a:cubicBezTo>
                <a:pt x="4525" y="967"/>
                <a:pt x="4528" y="975"/>
                <a:pt x="4539" y="1032"/>
              </a:cubicBezTo>
              <a:lnTo>
                <a:pt x="4553" y="1032"/>
              </a:lnTo>
              <a:lnTo>
                <a:pt x="4553" y="1009"/>
              </a:lnTo>
              <a:cubicBezTo>
                <a:pt x="4553" y="987"/>
                <a:pt x="4550" y="964"/>
                <a:pt x="4547" y="954"/>
              </a:cubicBezTo>
              <a:lnTo>
                <a:pt x="4243" y="954"/>
              </a:lnTo>
              <a:cubicBezTo>
                <a:pt x="4240" y="964"/>
                <a:pt x="4237" y="987"/>
                <a:pt x="4237" y="1009"/>
              </a:cubicBezTo>
              <a:lnTo>
                <a:pt x="4237" y="1032"/>
              </a:lnTo>
              <a:lnTo>
                <a:pt x="4251" y="1032"/>
              </a:lnTo>
              <a:cubicBezTo>
                <a:pt x="4262" y="975"/>
                <a:pt x="4265" y="967"/>
                <a:pt x="4341" y="967"/>
              </a:cubicBezTo>
              <a:lnTo>
                <a:pt x="4370" y="967"/>
              </a:lnTo>
              <a:lnTo>
                <a:pt x="4370" y="1204"/>
              </a:lnTo>
              <a:cubicBezTo>
                <a:pt x="4370" y="1266"/>
                <a:pt x="4370" y="1269"/>
                <a:pt x="4339" y="1269"/>
              </a:cubicBezTo>
              <a:close/>
              <a:moveTo>
                <a:pt x="6983" y="1269"/>
              </a:moveTo>
              <a:lnTo>
                <a:pt x="6963" y="1271"/>
              </a:lnTo>
              <a:lnTo>
                <a:pt x="6963" y="1283"/>
              </a:lnTo>
              <a:lnTo>
                <a:pt x="7214" y="1283"/>
              </a:lnTo>
              <a:cubicBezTo>
                <a:pt x="7223" y="1255"/>
                <a:pt x="7231" y="1232"/>
                <a:pt x="7231" y="1201"/>
              </a:cubicBezTo>
              <a:lnTo>
                <a:pt x="7217" y="1198"/>
              </a:lnTo>
              <a:cubicBezTo>
                <a:pt x="7206" y="1238"/>
                <a:pt x="7200" y="1269"/>
                <a:pt x="7112" y="1269"/>
              </a:cubicBezTo>
              <a:cubicBezTo>
                <a:pt x="7093" y="1269"/>
                <a:pt x="7073" y="1266"/>
                <a:pt x="7053" y="1263"/>
              </a:cubicBezTo>
              <a:lnTo>
                <a:pt x="7053" y="1119"/>
              </a:lnTo>
              <a:lnTo>
                <a:pt x="7101" y="1119"/>
              </a:lnTo>
              <a:cubicBezTo>
                <a:pt x="7144" y="1119"/>
                <a:pt x="7155" y="1119"/>
                <a:pt x="7158" y="1139"/>
              </a:cubicBezTo>
              <a:lnTo>
                <a:pt x="7160" y="1156"/>
              </a:lnTo>
              <a:lnTo>
                <a:pt x="7175" y="1156"/>
              </a:lnTo>
              <a:lnTo>
                <a:pt x="7175" y="1068"/>
              </a:lnTo>
              <a:lnTo>
                <a:pt x="7160" y="1068"/>
              </a:lnTo>
              <a:lnTo>
                <a:pt x="7158" y="1085"/>
              </a:lnTo>
              <a:cubicBezTo>
                <a:pt x="7155" y="1105"/>
                <a:pt x="7144" y="1105"/>
                <a:pt x="7101" y="1105"/>
              </a:cubicBezTo>
              <a:lnTo>
                <a:pt x="7053" y="1105"/>
              </a:lnTo>
              <a:lnTo>
                <a:pt x="7053" y="970"/>
              </a:lnTo>
              <a:lnTo>
                <a:pt x="7098" y="970"/>
              </a:lnTo>
              <a:cubicBezTo>
                <a:pt x="7175" y="970"/>
                <a:pt x="7177" y="978"/>
                <a:pt x="7189" y="1029"/>
              </a:cubicBezTo>
              <a:lnTo>
                <a:pt x="7203" y="1026"/>
              </a:lnTo>
              <a:lnTo>
                <a:pt x="7203" y="1006"/>
              </a:lnTo>
              <a:cubicBezTo>
                <a:pt x="7203" y="984"/>
                <a:pt x="7200" y="964"/>
                <a:pt x="7197" y="954"/>
              </a:cubicBezTo>
              <a:lnTo>
                <a:pt x="6963" y="954"/>
              </a:lnTo>
              <a:lnTo>
                <a:pt x="6963" y="964"/>
              </a:lnTo>
              <a:lnTo>
                <a:pt x="6983" y="967"/>
              </a:lnTo>
              <a:cubicBezTo>
                <a:pt x="7005" y="970"/>
                <a:pt x="7005" y="972"/>
                <a:pt x="7005" y="1032"/>
              </a:cubicBezTo>
              <a:lnTo>
                <a:pt x="7005" y="1204"/>
              </a:lnTo>
              <a:cubicBezTo>
                <a:pt x="7002" y="1266"/>
                <a:pt x="7002" y="1269"/>
                <a:pt x="6983" y="1269"/>
              </a:cubicBezTo>
              <a:close/>
              <a:moveTo>
                <a:pt x="7152" y="1514"/>
              </a:moveTo>
              <a:lnTo>
                <a:pt x="7172" y="1517"/>
              </a:lnTo>
              <a:cubicBezTo>
                <a:pt x="7203" y="1520"/>
                <a:pt x="7203" y="1534"/>
                <a:pt x="7203" y="1587"/>
              </a:cubicBezTo>
              <a:lnTo>
                <a:pt x="7203" y="1757"/>
              </a:lnTo>
              <a:cubicBezTo>
                <a:pt x="7144" y="1703"/>
                <a:pt x="6983" y="1551"/>
                <a:pt x="6938" y="1500"/>
              </a:cubicBezTo>
              <a:lnTo>
                <a:pt x="6926" y="1506"/>
              </a:lnTo>
              <a:lnTo>
                <a:pt x="6926" y="1751"/>
              </a:lnTo>
              <a:cubicBezTo>
                <a:pt x="6926" y="1805"/>
                <a:pt x="6923" y="1819"/>
                <a:pt x="6901" y="1822"/>
              </a:cubicBezTo>
              <a:lnTo>
                <a:pt x="6881" y="1824"/>
              </a:lnTo>
              <a:lnTo>
                <a:pt x="6881" y="1830"/>
              </a:lnTo>
              <a:lnTo>
                <a:pt x="7000" y="1830"/>
              </a:lnTo>
              <a:lnTo>
                <a:pt x="7000" y="1819"/>
              </a:lnTo>
              <a:lnTo>
                <a:pt x="6980" y="1816"/>
              </a:lnTo>
              <a:cubicBezTo>
                <a:pt x="6952" y="1813"/>
                <a:pt x="6952" y="1799"/>
                <a:pt x="6952" y="1745"/>
              </a:cubicBezTo>
              <a:lnTo>
                <a:pt x="6952" y="1579"/>
              </a:lnTo>
              <a:lnTo>
                <a:pt x="7115" y="1737"/>
              </a:lnTo>
              <a:cubicBezTo>
                <a:pt x="7172" y="1790"/>
                <a:pt x="7206" y="1822"/>
                <a:pt x="7217" y="1836"/>
              </a:cubicBezTo>
              <a:lnTo>
                <a:pt x="7228" y="1830"/>
              </a:lnTo>
              <a:lnTo>
                <a:pt x="7228" y="1585"/>
              </a:lnTo>
              <a:cubicBezTo>
                <a:pt x="7228" y="1531"/>
                <a:pt x="7231" y="1517"/>
                <a:pt x="7251" y="1514"/>
              </a:cubicBezTo>
              <a:lnTo>
                <a:pt x="7271" y="1511"/>
              </a:lnTo>
              <a:lnTo>
                <a:pt x="7271" y="1500"/>
              </a:lnTo>
              <a:lnTo>
                <a:pt x="7152" y="1500"/>
              </a:lnTo>
              <a:lnTo>
                <a:pt x="7152" y="1514"/>
              </a:lnTo>
              <a:close/>
              <a:moveTo>
                <a:pt x="2201" y="1503"/>
              </a:moveTo>
              <a:lnTo>
                <a:pt x="2201" y="1514"/>
              </a:lnTo>
              <a:lnTo>
                <a:pt x="2220" y="1517"/>
              </a:lnTo>
              <a:cubicBezTo>
                <a:pt x="2243" y="1520"/>
                <a:pt x="2243" y="1522"/>
                <a:pt x="2243" y="1582"/>
              </a:cubicBezTo>
              <a:lnTo>
                <a:pt x="2243" y="1754"/>
              </a:lnTo>
              <a:cubicBezTo>
                <a:pt x="2243" y="1813"/>
                <a:pt x="2243" y="1816"/>
                <a:pt x="2220" y="1819"/>
              </a:cubicBezTo>
              <a:lnTo>
                <a:pt x="2201" y="1822"/>
              </a:lnTo>
              <a:lnTo>
                <a:pt x="2201" y="1830"/>
              </a:lnTo>
              <a:lnTo>
                <a:pt x="2342" y="1830"/>
              </a:lnTo>
              <a:lnTo>
                <a:pt x="2342" y="1819"/>
              </a:lnTo>
              <a:lnTo>
                <a:pt x="2322" y="1816"/>
              </a:lnTo>
              <a:cubicBezTo>
                <a:pt x="2291" y="1816"/>
                <a:pt x="2291" y="1813"/>
                <a:pt x="2291" y="1754"/>
              </a:cubicBezTo>
              <a:lnTo>
                <a:pt x="2291" y="1675"/>
              </a:lnTo>
              <a:lnTo>
                <a:pt x="2345" y="1675"/>
              </a:lnTo>
              <a:cubicBezTo>
                <a:pt x="2387" y="1675"/>
                <a:pt x="2398" y="1675"/>
                <a:pt x="2401" y="1695"/>
              </a:cubicBezTo>
              <a:lnTo>
                <a:pt x="2404" y="1711"/>
              </a:lnTo>
              <a:lnTo>
                <a:pt x="2418" y="1711"/>
              </a:lnTo>
              <a:lnTo>
                <a:pt x="2418" y="1621"/>
              </a:lnTo>
              <a:lnTo>
                <a:pt x="2404" y="1621"/>
              </a:lnTo>
              <a:lnTo>
                <a:pt x="2401" y="1638"/>
              </a:lnTo>
              <a:cubicBezTo>
                <a:pt x="2398" y="1658"/>
                <a:pt x="2387" y="1658"/>
                <a:pt x="2345" y="1658"/>
              </a:cubicBezTo>
              <a:lnTo>
                <a:pt x="2291" y="1658"/>
              </a:lnTo>
              <a:lnTo>
                <a:pt x="2291" y="1514"/>
              </a:lnTo>
              <a:lnTo>
                <a:pt x="2342" y="1514"/>
              </a:lnTo>
              <a:cubicBezTo>
                <a:pt x="2418" y="1514"/>
                <a:pt x="2421" y="1522"/>
                <a:pt x="2432" y="1573"/>
              </a:cubicBezTo>
              <a:lnTo>
                <a:pt x="2446" y="1570"/>
              </a:lnTo>
              <a:lnTo>
                <a:pt x="2446" y="1551"/>
              </a:lnTo>
              <a:cubicBezTo>
                <a:pt x="2446" y="1528"/>
                <a:pt x="2443" y="1508"/>
                <a:pt x="2441" y="1497"/>
              </a:cubicBezTo>
              <a:lnTo>
                <a:pt x="2201" y="1497"/>
              </a:lnTo>
              <a:lnTo>
                <a:pt x="2201" y="1503"/>
              </a:lnTo>
              <a:close/>
              <a:moveTo>
                <a:pt x="5445" y="1503"/>
              </a:moveTo>
              <a:cubicBezTo>
                <a:pt x="5442" y="1514"/>
                <a:pt x="5439" y="1537"/>
                <a:pt x="5439" y="1559"/>
              </a:cubicBezTo>
              <a:lnTo>
                <a:pt x="5439" y="1582"/>
              </a:lnTo>
              <a:lnTo>
                <a:pt x="5453" y="1582"/>
              </a:lnTo>
              <a:cubicBezTo>
                <a:pt x="5465" y="1525"/>
                <a:pt x="5467" y="1517"/>
                <a:pt x="5544" y="1517"/>
              </a:cubicBezTo>
              <a:lnTo>
                <a:pt x="5572" y="1517"/>
              </a:lnTo>
              <a:lnTo>
                <a:pt x="5572" y="1754"/>
              </a:lnTo>
              <a:cubicBezTo>
                <a:pt x="5572" y="1813"/>
                <a:pt x="5572" y="1816"/>
                <a:pt x="5541" y="1819"/>
              </a:cubicBezTo>
              <a:lnTo>
                <a:pt x="5521" y="1822"/>
              </a:lnTo>
              <a:lnTo>
                <a:pt x="5521" y="1830"/>
              </a:lnTo>
              <a:lnTo>
                <a:pt x="5673" y="1830"/>
              </a:lnTo>
              <a:lnTo>
                <a:pt x="5673" y="1819"/>
              </a:lnTo>
              <a:lnTo>
                <a:pt x="5654" y="1816"/>
              </a:lnTo>
              <a:cubicBezTo>
                <a:pt x="5623" y="1813"/>
                <a:pt x="5623" y="1810"/>
                <a:pt x="5623" y="1751"/>
              </a:cubicBezTo>
              <a:lnTo>
                <a:pt x="5623" y="1514"/>
              </a:lnTo>
              <a:lnTo>
                <a:pt x="5651" y="1514"/>
              </a:lnTo>
              <a:cubicBezTo>
                <a:pt x="5727" y="1514"/>
                <a:pt x="5730" y="1522"/>
                <a:pt x="5741" y="1579"/>
              </a:cubicBezTo>
              <a:lnTo>
                <a:pt x="5755" y="1579"/>
              </a:lnTo>
              <a:lnTo>
                <a:pt x="5755" y="1556"/>
              </a:lnTo>
              <a:cubicBezTo>
                <a:pt x="5755" y="1534"/>
                <a:pt x="5752" y="1511"/>
                <a:pt x="5750" y="1500"/>
              </a:cubicBezTo>
              <a:lnTo>
                <a:pt x="5445" y="1500"/>
              </a:lnTo>
              <a:lnTo>
                <a:pt x="5445" y="1503"/>
              </a:lnTo>
              <a:close/>
              <a:moveTo>
                <a:pt x="5250" y="1782"/>
              </a:moveTo>
              <a:lnTo>
                <a:pt x="5129" y="1494"/>
              </a:lnTo>
              <a:lnTo>
                <a:pt x="5112" y="1500"/>
              </a:lnTo>
              <a:cubicBezTo>
                <a:pt x="5106" y="1508"/>
                <a:pt x="5103" y="1520"/>
                <a:pt x="5098" y="1528"/>
              </a:cubicBezTo>
              <a:lnTo>
                <a:pt x="4985" y="1779"/>
              </a:lnTo>
              <a:cubicBezTo>
                <a:pt x="4971" y="1807"/>
                <a:pt x="4968" y="1813"/>
                <a:pt x="4948" y="1816"/>
              </a:cubicBezTo>
              <a:lnTo>
                <a:pt x="4937" y="1819"/>
              </a:lnTo>
              <a:lnTo>
                <a:pt x="4937" y="1830"/>
              </a:lnTo>
              <a:lnTo>
                <a:pt x="5053" y="1830"/>
              </a:lnTo>
              <a:lnTo>
                <a:pt x="5053" y="1819"/>
              </a:lnTo>
              <a:lnTo>
                <a:pt x="5019" y="1816"/>
              </a:lnTo>
              <a:cubicBezTo>
                <a:pt x="5013" y="1816"/>
                <a:pt x="5005" y="1813"/>
                <a:pt x="5005" y="1805"/>
              </a:cubicBezTo>
              <a:cubicBezTo>
                <a:pt x="5005" y="1802"/>
                <a:pt x="5010" y="1788"/>
                <a:pt x="5016" y="1771"/>
              </a:cubicBezTo>
              <a:lnTo>
                <a:pt x="5044" y="1703"/>
              </a:lnTo>
              <a:cubicBezTo>
                <a:pt x="5064" y="1700"/>
                <a:pt x="5084" y="1697"/>
                <a:pt x="5101" y="1697"/>
              </a:cubicBezTo>
              <a:cubicBezTo>
                <a:pt x="5120" y="1697"/>
                <a:pt x="5140" y="1700"/>
                <a:pt x="5160" y="1703"/>
              </a:cubicBezTo>
              <a:lnTo>
                <a:pt x="5199" y="1796"/>
              </a:lnTo>
              <a:cubicBezTo>
                <a:pt x="5199" y="1799"/>
                <a:pt x="5202" y="1802"/>
                <a:pt x="5202" y="1807"/>
              </a:cubicBezTo>
              <a:cubicBezTo>
                <a:pt x="5202" y="1813"/>
                <a:pt x="5194" y="1816"/>
                <a:pt x="5185" y="1816"/>
              </a:cubicBezTo>
              <a:lnTo>
                <a:pt x="5160" y="1819"/>
              </a:lnTo>
              <a:lnTo>
                <a:pt x="5160" y="1830"/>
              </a:lnTo>
              <a:lnTo>
                <a:pt x="5295" y="1830"/>
              </a:lnTo>
              <a:lnTo>
                <a:pt x="5295" y="1819"/>
              </a:lnTo>
              <a:lnTo>
                <a:pt x="5273" y="1816"/>
              </a:lnTo>
              <a:cubicBezTo>
                <a:pt x="5264" y="1813"/>
                <a:pt x="5259" y="1802"/>
                <a:pt x="5250" y="1782"/>
              </a:cubicBezTo>
              <a:close/>
              <a:moveTo>
                <a:pt x="5103" y="1680"/>
              </a:moveTo>
              <a:cubicBezTo>
                <a:pt x="5086" y="1680"/>
                <a:pt x="5070" y="1683"/>
                <a:pt x="5053" y="1683"/>
              </a:cubicBezTo>
              <a:lnTo>
                <a:pt x="5103" y="1562"/>
              </a:lnTo>
              <a:lnTo>
                <a:pt x="5154" y="1683"/>
              </a:lnTo>
              <a:cubicBezTo>
                <a:pt x="5137" y="1680"/>
                <a:pt x="5120" y="1680"/>
                <a:pt x="5103" y="1680"/>
              </a:cubicBezTo>
              <a:close/>
              <a:moveTo>
                <a:pt x="6492" y="1494"/>
              </a:moveTo>
              <a:cubicBezTo>
                <a:pt x="6387" y="1494"/>
                <a:pt x="6294" y="1562"/>
                <a:pt x="6294" y="1669"/>
              </a:cubicBezTo>
              <a:cubicBezTo>
                <a:pt x="6294" y="1776"/>
                <a:pt x="6373" y="1838"/>
                <a:pt x="6480" y="1838"/>
              </a:cubicBezTo>
              <a:cubicBezTo>
                <a:pt x="6588" y="1838"/>
                <a:pt x="6675" y="1774"/>
                <a:pt x="6675" y="1664"/>
              </a:cubicBezTo>
              <a:cubicBezTo>
                <a:pt x="6675" y="1554"/>
                <a:pt x="6590" y="1494"/>
                <a:pt x="6492" y="1494"/>
              </a:cubicBezTo>
              <a:close/>
              <a:moveTo>
                <a:pt x="6492" y="1822"/>
              </a:moveTo>
              <a:cubicBezTo>
                <a:pt x="6410" y="1822"/>
                <a:pt x="6353" y="1762"/>
                <a:pt x="6353" y="1661"/>
              </a:cubicBezTo>
              <a:cubicBezTo>
                <a:pt x="6353" y="1576"/>
                <a:pt x="6401" y="1514"/>
                <a:pt x="6483" y="1514"/>
              </a:cubicBezTo>
              <a:cubicBezTo>
                <a:pt x="6568" y="1514"/>
                <a:pt x="6621" y="1585"/>
                <a:pt x="6621" y="1678"/>
              </a:cubicBezTo>
              <a:cubicBezTo>
                <a:pt x="6619" y="1748"/>
                <a:pt x="6585" y="1822"/>
                <a:pt x="6492" y="1822"/>
              </a:cubicBezTo>
              <a:close/>
              <a:moveTo>
                <a:pt x="5953" y="1514"/>
              </a:moveTo>
              <a:lnTo>
                <a:pt x="5972" y="1517"/>
              </a:lnTo>
              <a:cubicBezTo>
                <a:pt x="5995" y="1520"/>
                <a:pt x="5995" y="1522"/>
                <a:pt x="5995" y="1582"/>
              </a:cubicBezTo>
              <a:lnTo>
                <a:pt x="5995" y="1754"/>
              </a:lnTo>
              <a:cubicBezTo>
                <a:pt x="5995" y="1813"/>
                <a:pt x="5995" y="1816"/>
                <a:pt x="5972" y="1819"/>
              </a:cubicBezTo>
              <a:lnTo>
                <a:pt x="5953" y="1822"/>
              </a:lnTo>
              <a:lnTo>
                <a:pt x="5953" y="1830"/>
              </a:lnTo>
              <a:lnTo>
                <a:pt x="6085" y="1830"/>
              </a:lnTo>
              <a:lnTo>
                <a:pt x="6085" y="1819"/>
              </a:lnTo>
              <a:lnTo>
                <a:pt x="6066" y="1816"/>
              </a:lnTo>
              <a:cubicBezTo>
                <a:pt x="6043" y="1813"/>
                <a:pt x="6043" y="1810"/>
                <a:pt x="6043" y="1751"/>
              </a:cubicBezTo>
              <a:lnTo>
                <a:pt x="6043" y="1579"/>
              </a:lnTo>
              <a:cubicBezTo>
                <a:pt x="6043" y="1520"/>
                <a:pt x="6043" y="1517"/>
                <a:pt x="6066" y="1514"/>
              </a:cubicBezTo>
              <a:lnTo>
                <a:pt x="6085" y="1511"/>
              </a:lnTo>
              <a:lnTo>
                <a:pt x="6085" y="1500"/>
              </a:lnTo>
              <a:lnTo>
                <a:pt x="5953" y="1500"/>
              </a:lnTo>
              <a:lnTo>
                <a:pt x="5953" y="1514"/>
              </a:lnTo>
              <a:close/>
              <a:moveTo>
                <a:pt x="3479" y="1514"/>
              </a:moveTo>
              <a:lnTo>
                <a:pt x="3499" y="1517"/>
              </a:lnTo>
              <a:cubicBezTo>
                <a:pt x="3521" y="1520"/>
                <a:pt x="3521" y="1522"/>
                <a:pt x="3521" y="1582"/>
              </a:cubicBezTo>
              <a:lnTo>
                <a:pt x="3521" y="1782"/>
              </a:lnTo>
              <a:cubicBezTo>
                <a:pt x="3513" y="1790"/>
                <a:pt x="3479" y="1822"/>
                <a:pt x="3423" y="1822"/>
              </a:cubicBezTo>
              <a:cubicBezTo>
                <a:pt x="3338" y="1822"/>
                <a:pt x="3324" y="1774"/>
                <a:pt x="3324" y="1703"/>
              </a:cubicBezTo>
              <a:lnTo>
                <a:pt x="3324" y="1579"/>
              </a:lnTo>
              <a:cubicBezTo>
                <a:pt x="3324" y="1520"/>
                <a:pt x="3324" y="1517"/>
                <a:pt x="3346" y="1514"/>
              </a:cubicBezTo>
              <a:lnTo>
                <a:pt x="3366" y="1511"/>
              </a:lnTo>
              <a:lnTo>
                <a:pt x="3366" y="1500"/>
              </a:lnTo>
              <a:lnTo>
                <a:pt x="3234" y="1500"/>
              </a:lnTo>
              <a:lnTo>
                <a:pt x="3234" y="1511"/>
              </a:lnTo>
              <a:lnTo>
                <a:pt x="3253" y="1514"/>
              </a:lnTo>
              <a:cubicBezTo>
                <a:pt x="3276" y="1517"/>
                <a:pt x="3276" y="1520"/>
                <a:pt x="3276" y="1579"/>
              </a:cubicBezTo>
              <a:lnTo>
                <a:pt x="3276" y="1709"/>
              </a:lnTo>
              <a:cubicBezTo>
                <a:pt x="3276" y="1776"/>
                <a:pt x="3284" y="1836"/>
                <a:pt x="3397" y="1836"/>
              </a:cubicBezTo>
              <a:cubicBezTo>
                <a:pt x="3471" y="1836"/>
                <a:pt x="3515" y="1805"/>
                <a:pt x="3524" y="1805"/>
              </a:cubicBezTo>
              <a:cubicBezTo>
                <a:pt x="3532" y="1805"/>
                <a:pt x="3535" y="1810"/>
                <a:pt x="3544" y="1819"/>
              </a:cubicBezTo>
              <a:lnTo>
                <a:pt x="3558" y="1833"/>
              </a:lnTo>
              <a:lnTo>
                <a:pt x="3575" y="1827"/>
              </a:lnTo>
              <a:lnTo>
                <a:pt x="3575" y="1576"/>
              </a:lnTo>
              <a:cubicBezTo>
                <a:pt x="3575" y="1517"/>
                <a:pt x="3575" y="1514"/>
                <a:pt x="3598" y="1511"/>
              </a:cubicBezTo>
              <a:lnTo>
                <a:pt x="3617" y="1508"/>
              </a:lnTo>
              <a:lnTo>
                <a:pt x="3617" y="1497"/>
              </a:lnTo>
              <a:lnTo>
                <a:pt x="3485" y="1497"/>
              </a:lnTo>
              <a:lnTo>
                <a:pt x="3485" y="1514"/>
              </a:lnTo>
              <a:lnTo>
                <a:pt x="3479" y="1514"/>
              </a:lnTo>
              <a:close/>
              <a:moveTo>
                <a:pt x="4587" y="1503"/>
              </a:moveTo>
              <a:lnTo>
                <a:pt x="4406" y="1503"/>
              </a:lnTo>
              <a:lnTo>
                <a:pt x="4406" y="1514"/>
              </a:lnTo>
              <a:lnTo>
                <a:pt x="4426" y="1517"/>
              </a:lnTo>
              <a:cubicBezTo>
                <a:pt x="4449" y="1520"/>
                <a:pt x="4449" y="1522"/>
                <a:pt x="4449" y="1582"/>
              </a:cubicBezTo>
              <a:lnTo>
                <a:pt x="4449" y="1754"/>
              </a:lnTo>
              <a:cubicBezTo>
                <a:pt x="4449" y="1813"/>
                <a:pt x="4449" y="1816"/>
                <a:pt x="4426" y="1819"/>
              </a:cubicBezTo>
              <a:lnTo>
                <a:pt x="4406" y="1822"/>
              </a:lnTo>
              <a:lnTo>
                <a:pt x="4406" y="1830"/>
              </a:lnTo>
              <a:lnTo>
                <a:pt x="4553" y="1830"/>
              </a:lnTo>
              <a:cubicBezTo>
                <a:pt x="4666" y="1830"/>
                <a:pt x="4773" y="1782"/>
                <a:pt x="4773" y="1655"/>
              </a:cubicBezTo>
              <a:cubicBezTo>
                <a:pt x="4773" y="1559"/>
                <a:pt x="4703" y="1503"/>
                <a:pt x="4587" y="1503"/>
              </a:cubicBezTo>
              <a:close/>
              <a:moveTo>
                <a:pt x="4562" y="1813"/>
              </a:moveTo>
              <a:cubicBezTo>
                <a:pt x="4542" y="1813"/>
                <a:pt x="4519" y="1810"/>
                <a:pt x="4500" y="1807"/>
              </a:cubicBezTo>
              <a:lnTo>
                <a:pt x="4500" y="1525"/>
              </a:lnTo>
              <a:cubicBezTo>
                <a:pt x="4519" y="1522"/>
                <a:pt x="4539" y="1520"/>
                <a:pt x="4556" y="1520"/>
              </a:cubicBezTo>
              <a:cubicBezTo>
                <a:pt x="4652" y="1520"/>
                <a:pt x="4717" y="1562"/>
                <a:pt x="4717" y="1666"/>
              </a:cubicBezTo>
              <a:cubicBezTo>
                <a:pt x="4717" y="1765"/>
                <a:pt x="4660" y="1813"/>
                <a:pt x="4562" y="1813"/>
              </a:cubicBezTo>
              <a:close/>
              <a:moveTo>
                <a:pt x="2844" y="1494"/>
              </a:moveTo>
              <a:cubicBezTo>
                <a:pt x="2740" y="1494"/>
                <a:pt x="2647" y="1562"/>
                <a:pt x="2647" y="1669"/>
              </a:cubicBezTo>
              <a:cubicBezTo>
                <a:pt x="2647" y="1776"/>
                <a:pt x="2726" y="1838"/>
                <a:pt x="2833" y="1838"/>
              </a:cubicBezTo>
              <a:cubicBezTo>
                <a:pt x="2940" y="1838"/>
                <a:pt x="3028" y="1774"/>
                <a:pt x="3028" y="1664"/>
              </a:cubicBezTo>
              <a:cubicBezTo>
                <a:pt x="3028" y="1554"/>
                <a:pt x="2943" y="1494"/>
                <a:pt x="2844" y="1494"/>
              </a:cubicBezTo>
              <a:close/>
              <a:moveTo>
                <a:pt x="2844" y="1822"/>
              </a:moveTo>
              <a:cubicBezTo>
                <a:pt x="2762" y="1822"/>
                <a:pt x="2706" y="1762"/>
                <a:pt x="2706" y="1661"/>
              </a:cubicBezTo>
              <a:cubicBezTo>
                <a:pt x="2706" y="1576"/>
                <a:pt x="2754" y="1514"/>
                <a:pt x="2836" y="1514"/>
              </a:cubicBezTo>
              <a:cubicBezTo>
                <a:pt x="2920" y="1514"/>
                <a:pt x="2974" y="1585"/>
                <a:pt x="2974" y="1678"/>
              </a:cubicBezTo>
              <a:cubicBezTo>
                <a:pt x="2971" y="1748"/>
                <a:pt x="2937" y="1822"/>
                <a:pt x="2844" y="1822"/>
              </a:cubicBezTo>
              <a:close/>
              <a:moveTo>
                <a:pt x="4073" y="1514"/>
              </a:moveTo>
              <a:lnTo>
                <a:pt x="4093" y="1517"/>
              </a:lnTo>
              <a:cubicBezTo>
                <a:pt x="4124" y="1520"/>
                <a:pt x="4124" y="1534"/>
                <a:pt x="4124" y="1587"/>
              </a:cubicBezTo>
              <a:lnTo>
                <a:pt x="4124" y="1757"/>
              </a:lnTo>
              <a:cubicBezTo>
                <a:pt x="4065" y="1703"/>
                <a:pt x="3904" y="1551"/>
                <a:pt x="3859" y="1500"/>
              </a:cubicBezTo>
              <a:lnTo>
                <a:pt x="3848" y="1506"/>
              </a:lnTo>
              <a:lnTo>
                <a:pt x="3848" y="1751"/>
              </a:lnTo>
              <a:cubicBezTo>
                <a:pt x="3848" y="1805"/>
                <a:pt x="3845" y="1819"/>
                <a:pt x="3822" y="1822"/>
              </a:cubicBezTo>
              <a:lnTo>
                <a:pt x="3803" y="1824"/>
              </a:lnTo>
              <a:lnTo>
                <a:pt x="3803" y="1830"/>
              </a:lnTo>
              <a:lnTo>
                <a:pt x="3921" y="1830"/>
              </a:lnTo>
              <a:lnTo>
                <a:pt x="3921" y="1819"/>
              </a:lnTo>
              <a:lnTo>
                <a:pt x="3901" y="1816"/>
              </a:lnTo>
              <a:cubicBezTo>
                <a:pt x="3873" y="1813"/>
                <a:pt x="3873" y="1799"/>
                <a:pt x="3873" y="1745"/>
              </a:cubicBezTo>
              <a:lnTo>
                <a:pt x="3873" y="1579"/>
              </a:lnTo>
              <a:lnTo>
                <a:pt x="4037" y="1737"/>
              </a:lnTo>
              <a:cubicBezTo>
                <a:pt x="4093" y="1790"/>
                <a:pt x="4127" y="1822"/>
                <a:pt x="4138" y="1836"/>
              </a:cubicBezTo>
              <a:lnTo>
                <a:pt x="4150" y="1830"/>
              </a:lnTo>
              <a:lnTo>
                <a:pt x="4150" y="1585"/>
              </a:lnTo>
              <a:cubicBezTo>
                <a:pt x="4150" y="1531"/>
                <a:pt x="4152" y="1517"/>
                <a:pt x="4172" y="1514"/>
              </a:cubicBezTo>
              <a:lnTo>
                <a:pt x="4192" y="1511"/>
              </a:lnTo>
              <a:lnTo>
                <a:pt x="4192" y="1500"/>
              </a:lnTo>
              <a:lnTo>
                <a:pt x="4073" y="1500"/>
              </a:lnTo>
              <a:lnTo>
                <a:pt x="4073" y="1514"/>
              </a:lnTo>
              <a:close/>
            </a:path>
          </a:pathLst>
        </a:custGeom>
        <a:solidFill>
          <a:schemeClr val="tx1"/>
        </a:solidFill>
        <a:ln>
          <a:noFill/>
        </a:ln>
        <a:effectLst/>
      </xdr:spPr>
      <xdr:txBody>
        <a:bodyPr wrap="square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1200" cap="none" spc="0" normalizeH="0" baseline="0">
            <a:ln>
              <a:noFill/>
            </a:ln>
            <a:solidFill>
              <a:srgbClr val="58585A"/>
            </a:solidFill>
            <a:effectLst/>
            <a:uLnTx/>
            <a:uFillTx/>
            <a:latin typeface="Open Sans Ligh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1390651</xdr:colOff>
      <xdr:row>15</xdr:row>
      <xdr:rowOff>9525</xdr:rowOff>
    </xdr:from>
    <xdr:to>
      <xdr:col>1</xdr:col>
      <xdr:colOff>2552701</xdr:colOff>
      <xdr:row>17</xdr:row>
      <xdr:rowOff>172174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FAC0068-A5BC-46EF-8594-B6C3582EB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1" y="3495675"/>
          <a:ext cx="1162050" cy="543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13</xdr:row>
      <xdr:rowOff>152400</xdr:rowOff>
    </xdr:from>
    <xdr:to>
      <xdr:col>28</xdr:col>
      <xdr:colOff>533400</xdr:colOff>
      <xdr:row>58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BE4D0C-C3C5-4377-BFE3-F1EADDD41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2628900"/>
          <a:ext cx="12830175" cy="850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e.mt.ads\HHS\Shared\DIRD\OPCA\Eric%20H\MHF%20Grant\Manatt\PreventiveServiceUtilization\che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_DashResults"/>
      <sheetName val="ManattResults"/>
      <sheetName val="fullManatt"/>
      <sheetName val="EPSDT_PTcheck"/>
      <sheetName val="Prev2019_countServic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Preventive_Guideline</v>
          </cell>
          <cell r="B1" t="str">
            <v>Program</v>
          </cell>
          <cell r="C1" t="str">
            <v>Total</v>
          </cell>
          <cell r="D1" t="str">
            <v>Children</v>
          </cell>
          <cell r="E1" t="str">
            <v>Adults</v>
          </cell>
          <cell r="F1" t="str">
            <v>Seniors</v>
          </cell>
          <cell r="G1" t="str">
            <v>BlindDisabled</v>
          </cell>
        </row>
        <row r="2">
          <cell r="A2" t="str">
            <v>AAA Screening</v>
          </cell>
          <cell r="B2" t="str">
            <v>Expan</v>
          </cell>
          <cell r="C2">
            <v>5544</v>
          </cell>
          <cell r="D2">
            <v>0</v>
          </cell>
          <cell r="E2">
            <v>5544</v>
          </cell>
          <cell r="F2">
            <v>0</v>
          </cell>
          <cell r="G2">
            <v>0</v>
          </cell>
        </row>
        <row r="3">
          <cell r="A3" t="str">
            <v>AAA Screening</v>
          </cell>
          <cell r="B3" t="str">
            <v>HK Exp</v>
          </cell>
          <cell r="C3">
            <v>124</v>
          </cell>
          <cell r="D3">
            <v>108</v>
          </cell>
          <cell r="E3">
            <v>16</v>
          </cell>
          <cell r="F3">
            <v>0</v>
          </cell>
          <cell r="G3">
            <v>0</v>
          </cell>
        </row>
        <row r="4">
          <cell r="A4" t="str">
            <v>AAA Screening</v>
          </cell>
          <cell r="B4" t="str">
            <v>Medicaid</v>
          </cell>
          <cell r="C4">
            <v>4440</v>
          </cell>
          <cell r="D4">
            <v>2097</v>
          </cell>
          <cell r="E4">
            <v>2148</v>
          </cell>
          <cell r="F4">
            <v>195</v>
          </cell>
          <cell r="G4">
            <v>1109</v>
          </cell>
        </row>
        <row r="5">
          <cell r="A5" t="str">
            <v>AAA Screening</v>
          </cell>
          <cell r="B5" t="str">
            <v>QMBONLY</v>
          </cell>
          <cell r="C5">
            <v>1376</v>
          </cell>
          <cell r="D5">
            <v>0</v>
          </cell>
          <cell r="E5">
            <v>703</v>
          </cell>
          <cell r="F5">
            <v>673</v>
          </cell>
          <cell r="G5">
            <v>705</v>
          </cell>
        </row>
        <row r="6">
          <cell r="A6" t="str">
            <v>AAA Screening</v>
          </cell>
          <cell r="B6" t="str">
            <v>SEC9</v>
          </cell>
          <cell r="C6">
            <v>155</v>
          </cell>
          <cell r="D6">
            <v>0</v>
          </cell>
          <cell r="E6">
            <v>140</v>
          </cell>
          <cell r="F6">
            <v>15</v>
          </cell>
          <cell r="G6">
            <v>0</v>
          </cell>
        </row>
        <row r="7">
          <cell r="A7" t="str">
            <v>Alcohol Abuse</v>
          </cell>
          <cell r="B7" t="str">
            <v>CHIP</v>
          </cell>
          <cell r="C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Alcohol Abuse</v>
          </cell>
          <cell r="B8" t="str">
            <v>Expan</v>
          </cell>
          <cell r="C8">
            <v>992</v>
          </cell>
          <cell r="D8">
            <v>0</v>
          </cell>
          <cell r="E8">
            <v>992</v>
          </cell>
          <cell r="F8">
            <v>0</v>
          </cell>
          <cell r="G8">
            <v>0</v>
          </cell>
        </row>
        <row r="9">
          <cell r="A9" t="str">
            <v>Alcohol Abuse</v>
          </cell>
          <cell r="B9" t="str">
            <v>FP</v>
          </cell>
          <cell r="C9">
            <v>5</v>
          </cell>
          <cell r="D9">
            <v>0</v>
          </cell>
          <cell r="E9">
            <v>5</v>
          </cell>
          <cell r="F9">
            <v>0</v>
          </cell>
          <cell r="G9">
            <v>0</v>
          </cell>
        </row>
        <row r="10">
          <cell r="A10" t="str">
            <v>Alcohol Abuse</v>
          </cell>
          <cell r="B10" t="str">
            <v>HK Exp</v>
          </cell>
          <cell r="C10">
            <v>9</v>
          </cell>
          <cell r="D10">
            <v>8</v>
          </cell>
          <cell r="E10">
            <v>1</v>
          </cell>
          <cell r="F10">
            <v>0</v>
          </cell>
          <cell r="G10">
            <v>0</v>
          </cell>
        </row>
        <row r="11">
          <cell r="A11" t="str">
            <v>Alcohol Abuse</v>
          </cell>
          <cell r="B11" t="str">
            <v>Medicaid</v>
          </cell>
          <cell r="C11">
            <v>274</v>
          </cell>
          <cell r="D11">
            <v>51</v>
          </cell>
          <cell r="E11">
            <v>188</v>
          </cell>
          <cell r="F11">
            <v>35</v>
          </cell>
          <cell r="G11">
            <v>54</v>
          </cell>
        </row>
        <row r="12">
          <cell r="A12" t="str">
            <v>Alcohol Abuse</v>
          </cell>
          <cell r="B12" t="str">
            <v>QMBONLY</v>
          </cell>
          <cell r="C12">
            <v>46</v>
          </cell>
          <cell r="D12">
            <v>0</v>
          </cell>
          <cell r="E12">
            <v>23</v>
          </cell>
          <cell r="F12">
            <v>23</v>
          </cell>
          <cell r="G12">
            <v>24</v>
          </cell>
        </row>
        <row r="13">
          <cell r="A13" t="str">
            <v>Alcohol Abuse</v>
          </cell>
          <cell r="B13" t="str">
            <v>SEC9</v>
          </cell>
          <cell r="C13">
            <v>1</v>
          </cell>
          <cell r="D13">
            <v>0</v>
          </cell>
          <cell r="E13">
            <v>1</v>
          </cell>
          <cell r="F13">
            <v>0</v>
          </cell>
          <cell r="G13">
            <v>0</v>
          </cell>
        </row>
        <row r="14">
          <cell r="A14" t="str">
            <v>BRCA Risk Assessment/Counseling</v>
          </cell>
          <cell r="B14" t="str">
            <v>Expan</v>
          </cell>
          <cell r="C14">
            <v>4</v>
          </cell>
          <cell r="D14">
            <v>0</v>
          </cell>
          <cell r="E14">
            <v>4</v>
          </cell>
          <cell r="F14">
            <v>0</v>
          </cell>
          <cell r="G14">
            <v>0</v>
          </cell>
        </row>
        <row r="15">
          <cell r="A15" t="str">
            <v>BRCA Risk Assessment/Counseling</v>
          </cell>
          <cell r="B15" t="str">
            <v>Medicaid</v>
          </cell>
          <cell r="C15">
            <v>1</v>
          </cell>
          <cell r="D15">
            <v>0</v>
          </cell>
          <cell r="E15">
            <v>1</v>
          </cell>
          <cell r="F15">
            <v>0</v>
          </cell>
          <cell r="G15">
            <v>0</v>
          </cell>
        </row>
        <row r="16">
          <cell r="A16" t="str">
            <v>Breast Cancer Screening</v>
          </cell>
          <cell r="B16" t="str">
            <v>Expan</v>
          </cell>
          <cell r="C16">
            <v>7721</v>
          </cell>
          <cell r="D16">
            <v>0</v>
          </cell>
          <cell r="E16">
            <v>7721</v>
          </cell>
          <cell r="F16">
            <v>0</v>
          </cell>
          <cell r="G16">
            <v>0</v>
          </cell>
        </row>
        <row r="17">
          <cell r="A17" t="str">
            <v>Breast Cancer Screening</v>
          </cell>
          <cell r="B17" t="str">
            <v>Medicaid</v>
          </cell>
          <cell r="C17">
            <v>2302</v>
          </cell>
          <cell r="D17">
            <v>2</v>
          </cell>
          <cell r="E17">
            <v>2012</v>
          </cell>
          <cell r="F17">
            <v>288</v>
          </cell>
          <cell r="G17">
            <v>1273</v>
          </cell>
        </row>
        <row r="18">
          <cell r="A18" t="str">
            <v>Breast Cancer Screening</v>
          </cell>
          <cell r="B18" t="str">
            <v>QMBONLY</v>
          </cell>
          <cell r="C18">
            <v>2147</v>
          </cell>
          <cell r="D18">
            <v>0</v>
          </cell>
          <cell r="E18">
            <v>1171</v>
          </cell>
          <cell r="F18">
            <v>976</v>
          </cell>
          <cell r="G18">
            <v>1178</v>
          </cell>
        </row>
        <row r="19">
          <cell r="A19" t="str">
            <v>Breast Cancer Screening</v>
          </cell>
          <cell r="B19" t="str">
            <v>SEC9</v>
          </cell>
          <cell r="C19">
            <v>19</v>
          </cell>
          <cell r="D19">
            <v>0</v>
          </cell>
          <cell r="E19">
            <v>16</v>
          </cell>
          <cell r="F19">
            <v>3</v>
          </cell>
          <cell r="G19">
            <v>0</v>
          </cell>
        </row>
        <row r="20">
          <cell r="A20" t="str">
            <v>Cervical Cancer Screening</v>
          </cell>
          <cell r="B20" t="str">
            <v>CHIP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</row>
        <row r="21">
          <cell r="A21" t="str">
            <v>Cervical Cancer Screening</v>
          </cell>
          <cell r="B21" t="str">
            <v>Expan</v>
          </cell>
          <cell r="C21">
            <v>12406</v>
          </cell>
          <cell r="D21">
            <v>0</v>
          </cell>
          <cell r="E21">
            <v>12406</v>
          </cell>
          <cell r="F21">
            <v>0</v>
          </cell>
          <cell r="G21">
            <v>0</v>
          </cell>
        </row>
        <row r="22">
          <cell r="A22" t="str">
            <v>Cervical Cancer Screening</v>
          </cell>
          <cell r="B22" t="str">
            <v>FP</v>
          </cell>
          <cell r="C22">
            <v>266</v>
          </cell>
          <cell r="D22">
            <v>0</v>
          </cell>
          <cell r="E22">
            <v>266</v>
          </cell>
          <cell r="F22">
            <v>0</v>
          </cell>
          <cell r="G22">
            <v>0</v>
          </cell>
        </row>
        <row r="23">
          <cell r="A23" t="str">
            <v>Cervical Cancer Screening</v>
          </cell>
          <cell r="B23" t="str">
            <v>HK Exp</v>
          </cell>
          <cell r="C23">
            <v>6</v>
          </cell>
          <cell r="D23">
            <v>3</v>
          </cell>
          <cell r="E23">
            <v>3</v>
          </cell>
          <cell r="F23">
            <v>0</v>
          </cell>
          <cell r="G23">
            <v>0</v>
          </cell>
        </row>
        <row r="24">
          <cell r="A24" t="str">
            <v>Cervical Cancer Screening</v>
          </cell>
          <cell r="B24" t="str">
            <v>Medicaid</v>
          </cell>
          <cell r="C24">
            <v>4471</v>
          </cell>
          <cell r="D24">
            <v>16</v>
          </cell>
          <cell r="E24">
            <v>4387</v>
          </cell>
          <cell r="F24">
            <v>68</v>
          </cell>
          <cell r="G24">
            <v>758</v>
          </cell>
        </row>
        <row r="25">
          <cell r="A25" t="str">
            <v>Cervical Cancer Screening</v>
          </cell>
          <cell r="B25" t="str">
            <v>QMBONLY</v>
          </cell>
          <cell r="C25">
            <v>710</v>
          </cell>
          <cell r="D25">
            <v>0</v>
          </cell>
          <cell r="E25">
            <v>609</v>
          </cell>
          <cell r="F25">
            <v>101</v>
          </cell>
          <cell r="G25">
            <v>610</v>
          </cell>
        </row>
        <row r="26">
          <cell r="A26" t="str">
            <v>Cervical Cancer Screening</v>
          </cell>
          <cell r="B26" t="str">
            <v>SEC9</v>
          </cell>
          <cell r="C26">
            <v>105</v>
          </cell>
          <cell r="D26">
            <v>0</v>
          </cell>
          <cell r="E26">
            <v>105</v>
          </cell>
          <cell r="F26">
            <v>0</v>
          </cell>
          <cell r="G26">
            <v>0</v>
          </cell>
        </row>
        <row r="27">
          <cell r="A27" t="str">
            <v>Cholesterol Screening</v>
          </cell>
          <cell r="B27" t="str">
            <v>CHIP</v>
          </cell>
          <cell r="C27">
            <v>4</v>
          </cell>
          <cell r="D27">
            <v>0</v>
          </cell>
          <cell r="E27">
            <v>4</v>
          </cell>
          <cell r="F27">
            <v>0</v>
          </cell>
          <cell r="G27">
            <v>0</v>
          </cell>
        </row>
        <row r="28">
          <cell r="A28" t="str">
            <v>Cholesterol Screening</v>
          </cell>
          <cell r="B28" t="str">
            <v>Expan</v>
          </cell>
          <cell r="C28">
            <v>19745</v>
          </cell>
          <cell r="D28">
            <v>0</v>
          </cell>
          <cell r="E28">
            <v>19745</v>
          </cell>
          <cell r="F28">
            <v>0</v>
          </cell>
          <cell r="G28">
            <v>0</v>
          </cell>
        </row>
        <row r="29">
          <cell r="A29" t="str">
            <v>Cholesterol Screening</v>
          </cell>
          <cell r="B29" t="str">
            <v>FP</v>
          </cell>
          <cell r="C29">
            <v>4</v>
          </cell>
          <cell r="D29">
            <v>0</v>
          </cell>
          <cell r="E29">
            <v>4</v>
          </cell>
          <cell r="F29">
            <v>0</v>
          </cell>
          <cell r="G29">
            <v>0</v>
          </cell>
        </row>
        <row r="30">
          <cell r="A30" t="str">
            <v>Cholesterol Screening</v>
          </cell>
          <cell r="B30" t="str">
            <v>HK Exp</v>
          </cell>
          <cell r="C30">
            <v>275</v>
          </cell>
          <cell r="D30">
            <v>254</v>
          </cell>
          <cell r="E30">
            <v>21</v>
          </cell>
          <cell r="F30">
            <v>0</v>
          </cell>
          <cell r="G30">
            <v>0</v>
          </cell>
        </row>
        <row r="31">
          <cell r="A31" t="str">
            <v>Cholesterol Screening</v>
          </cell>
          <cell r="B31" t="str">
            <v>MHSP</v>
          </cell>
          <cell r="C31">
            <v>2</v>
          </cell>
          <cell r="D31">
            <v>0</v>
          </cell>
          <cell r="E31">
            <v>2</v>
          </cell>
          <cell r="F31">
            <v>0</v>
          </cell>
          <cell r="G31">
            <v>0</v>
          </cell>
        </row>
        <row r="32">
          <cell r="A32" t="str">
            <v>Cholesterol Screening</v>
          </cell>
          <cell r="B32" t="str">
            <v>Medicaid</v>
          </cell>
          <cell r="C32">
            <v>10342</v>
          </cell>
          <cell r="D32">
            <v>3103</v>
          </cell>
          <cell r="E32">
            <v>6429</v>
          </cell>
          <cell r="F32">
            <v>810</v>
          </cell>
          <cell r="G32">
            <v>4233</v>
          </cell>
        </row>
        <row r="33">
          <cell r="A33" t="str">
            <v>Cholesterol Screening</v>
          </cell>
          <cell r="B33" t="str">
            <v>QMBONLY</v>
          </cell>
          <cell r="C33">
            <v>5268</v>
          </cell>
          <cell r="D33">
            <v>0</v>
          </cell>
          <cell r="E33">
            <v>2931</v>
          </cell>
          <cell r="F33">
            <v>2337</v>
          </cell>
          <cell r="G33">
            <v>2946</v>
          </cell>
        </row>
        <row r="34">
          <cell r="A34" t="str">
            <v>Cholesterol Screening</v>
          </cell>
          <cell r="B34" t="str">
            <v>SEC9</v>
          </cell>
          <cell r="C34">
            <v>1550</v>
          </cell>
          <cell r="D34">
            <v>11</v>
          </cell>
          <cell r="E34">
            <v>1416</v>
          </cell>
          <cell r="F34">
            <v>123</v>
          </cell>
          <cell r="G34">
            <v>0</v>
          </cell>
        </row>
        <row r="35">
          <cell r="A35" t="str">
            <v>Colorectal Cancer Screening</v>
          </cell>
          <cell r="B35" t="str">
            <v>Expan</v>
          </cell>
          <cell r="C35">
            <v>15074</v>
          </cell>
          <cell r="D35">
            <v>0</v>
          </cell>
          <cell r="E35">
            <v>15074</v>
          </cell>
          <cell r="F35">
            <v>0</v>
          </cell>
          <cell r="G35">
            <v>0</v>
          </cell>
        </row>
        <row r="36">
          <cell r="A36" t="str">
            <v>Colorectal Cancer Screening</v>
          </cell>
          <cell r="B36" t="str">
            <v>FP</v>
          </cell>
          <cell r="C36">
            <v>30</v>
          </cell>
          <cell r="D36">
            <v>0</v>
          </cell>
          <cell r="E36">
            <v>30</v>
          </cell>
          <cell r="F36">
            <v>0</v>
          </cell>
          <cell r="G36">
            <v>0</v>
          </cell>
        </row>
        <row r="37">
          <cell r="A37" t="str">
            <v>Colorectal Cancer Screening</v>
          </cell>
          <cell r="B37" t="str">
            <v>HK Exp</v>
          </cell>
          <cell r="C37">
            <v>174</v>
          </cell>
          <cell r="D37">
            <v>158</v>
          </cell>
          <cell r="E37">
            <v>16</v>
          </cell>
          <cell r="F37">
            <v>0</v>
          </cell>
          <cell r="G37">
            <v>0</v>
          </cell>
        </row>
        <row r="38">
          <cell r="A38" t="str">
            <v>Colorectal Cancer Screening</v>
          </cell>
          <cell r="B38" t="str">
            <v>Medicaid</v>
          </cell>
          <cell r="C38">
            <v>7148</v>
          </cell>
          <cell r="D38">
            <v>1872</v>
          </cell>
          <cell r="E38">
            <v>4684</v>
          </cell>
          <cell r="F38">
            <v>592</v>
          </cell>
          <cell r="G38">
            <v>2481</v>
          </cell>
        </row>
        <row r="39">
          <cell r="A39" t="str">
            <v>Colorectal Cancer Screening</v>
          </cell>
          <cell r="B39" t="str">
            <v>QMBONLY</v>
          </cell>
          <cell r="C39">
            <v>4265</v>
          </cell>
          <cell r="D39">
            <v>2</v>
          </cell>
          <cell r="E39">
            <v>2154</v>
          </cell>
          <cell r="F39">
            <v>2109</v>
          </cell>
          <cell r="G39">
            <v>2175</v>
          </cell>
        </row>
        <row r="40">
          <cell r="A40" t="str">
            <v>Colorectal Cancer Screening</v>
          </cell>
          <cell r="B40" t="str">
            <v>SEC9</v>
          </cell>
          <cell r="C40">
            <v>218</v>
          </cell>
          <cell r="D40">
            <v>0</v>
          </cell>
          <cell r="E40">
            <v>187</v>
          </cell>
          <cell r="F40">
            <v>31</v>
          </cell>
          <cell r="G40">
            <v>0</v>
          </cell>
        </row>
        <row r="41">
          <cell r="A41" t="str">
            <v>Dental Preventive</v>
          </cell>
          <cell r="B41" t="str">
            <v>CHIP</v>
          </cell>
          <cell r="C41">
            <v>81367</v>
          </cell>
          <cell r="D41">
            <v>79246</v>
          </cell>
          <cell r="E41">
            <v>2121</v>
          </cell>
          <cell r="F41">
            <v>0</v>
          </cell>
          <cell r="G41">
            <v>0</v>
          </cell>
        </row>
        <row r="42">
          <cell r="A42" t="str">
            <v>Dental Preventive</v>
          </cell>
          <cell r="B42" t="str">
            <v>Expan</v>
          </cell>
          <cell r="C42">
            <v>115884</v>
          </cell>
          <cell r="D42">
            <v>0</v>
          </cell>
          <cell r="E42">
            <v>115884</v>
          </cell>
          <cell r="F42">
            <v>0</v>
          </cell>
          <cell r="G42">
            <v>0</v>
          </cell>
        </row>
        <row r="43">
          <cell r="A43" t="str">
            <v>Dental Preventive</v>
          </cell>
          <cell r="B43" t="str">
            <v>HK Exp</v>
          </cell>
          <cell r="C43">
            <v>21527</v>
          </cell>
          <cell r="D43">
            <v>20574</v>
          </cell>
          <cell r="E43">
            <v>953</v>
          </cell>
          <cell r="F43">
            <v>0</v>
          </cell>
          <cell r="G43">
            <v>0</v>
          </cell>
        </row>
        <row r="44">
          <cell r="A44" t="str">
            <v>Dental Preventive</v>
          </cell>
          <cell r="B44" t="str">
            <v>Medicaid</v>
          </cell>
          <cell r="C44">
            <v>399581</v>
          </cell>
          <cell r="D44">
            <v>332473</v>
          </cell>
          <cell r="E44">
            <v>56788</v>
          </cell>
          <cell r="F44">
            <v>10320</v>
          </cell>
          <cell r="G44">
            <v>36860</v>
          </cell>
        </row>
        <row r="45">
          <cell r="A45" t="str">
            <v>Dental Preventive</v>
          </cell>
          <cell r="B45" t="str">
            <v>QMBONLY</v>
          </cell>
          <cell r="C45">
            <v>51</v>
          </cell>
          <cell r="D45">
            <v>0</v>
          </cell>
          <cell r="E45">
            <v>19</v>
          </cell>
          <cell r="F45">
            <v>32</v>
          </cell>
          <cell r="G45">
            <v>19</v>
          </cell>
        </row>
        <row r="46">
          <cell r="A46" t="str">
            <v>Dental Preventive</v>
          </cell>
          <cell r="B46" t="str">
            <v>SEC9</v>
          </cell>
          <cell r="C46">
            <v>790</v>
          </cell>
          <cell r="D46">
            <v>151</v>
          </cell>
          <cell r="E46">
            <v>617</v>
          </cell>
          <cell r="F46">
            <v>22</v>
          </cell>
          <cell r="G46">
            <v>0</v>
          </cell>
        </row>
        <row r="47">
          <cell r="A47" t="str">
            <v>Dental Preventive</v>
          </cell>
          <cell r="B47" t="str">
            <v>SLMBnQI</v>
          </cell>
          <cell r="C47">
            <v>1</v>
          </cell>
          <cell r="D47">
            <v>0</v>
          </cell>
          <cell r="E47">
            <v>1</v>
          </cell>
          <cell r="F47">
            <v>0</v>
          </cell>
          <cell r="G47">
            <v>0</v>
          </cell>
        </row>
        <row r="48">
          <cell r="A48" t="str">
            <v>Depression Screening</v>
          </cell>
          <cell r="B48" t="str">
            <v>Expan</v>
          </cell>
          <cell r="C48">
            <v>167</v>
          </cell>
          <cell r="D48">
            <v>0</v>
          </cell>
          <cell r="E48">
            <v>167</v>
          </cell>
          <cell r="F48">
            <v>0</v>
          </cell>
          <cell r="G48">
            <v>0</v>
          </cell>
        </row>
        <row r="49">
          <cell r="A49" t="str">
            <v>Depression Screening</v>
          </cell>
          <cell r="B49" t="str">
            <v>HK Exp</v>
          </cell>
          <cell r="C49">
            <v>11</v>
          </cell>
          <cell r="D49">
            <v>10</v>
          </cell>
          <cell r="E49">
            <v>1</v>
          </cell>
          <cell r="F49">
            <v>0</v>
          </cell>
          <cell r="G49">
            <v>0</v>
          </cell>
        </row>
        <row r="50">
          <cell r="A50" t="str">
            <v>Depression Screening</v>
          </cell>
          <cell r="B50" t="str">
            <v>Medicaid</v>
          </cell>
          <cell r="C50">
            <v>242</v>
          </cell>
          <cell r="D50">
            <v>82</v>
          </cell>
          <cell r="E50">
            <v>100</v>
          </cell>
          <cell r="F50">
            <v>60</v>
          </cell>
          <cell r="G50">
            <v>50</v>
          </cell>
        </row>
        <row r="51">
          <cell r="A51" t="str">
            <v>Depression Screening</v>
          </cell>
          <cell r="B51" t="str">
            <v>QMBONLY</v>
          </cell>
          <cell r="C51">
            <v>178</v>
          </cell>
          <cell r="D51">
            <v>0</v>
          </cell>
          <cell r="E51">
            <v>75</v>
          </cell>
          <cell r="F51">
            <v>103</v>
          </cell>
          <cell r="G51">
            <v>77</v>
          </cell>
        </row>
        <row r="52">
          <cell r="A52" t="str">
            <v>Diabetes Screening</v>
          </cell>
          <cell r="B52" t="str">
            <v>CHIP</v>
          </cell>
          <cell r="C52">
            <v>12</v>
          </cell>
          <cell r="D52">
            <v>8</v>
          </cell>
          <cell r="E52">
            <v>4</v>
          </cell>
          <cell r="F52">
            <v>0</v>
          </cell>
          <cell r="G52">
            <v>0</v>
          </cell>
        </row>
        <row r="53">
          <cell r="A53" t="str">
            <v>Diabetes Screening</v>
          </cell>
          <cell r="B53" t="str">
            <v>Expan</v>
          </cell>
          <cell r="C53">
            <v>20861</v>
          </cell>
          <cell r="D53">
            <v>0</v>
          </cell>
          <cell r="E53">
            <v>20861</v>
          </cell>
          <cell r="F53">
            <v>0</v>
          </cell>
          <cell r="G53">
            <v>0</v>
          </cell>
        </row>
        <row r="54">
          <cell r="A54" t="str">
            <v>Diabetes Screening</v>
          </cell>
          <cell r="B54" t="str">
            <v>FP</v>
          </cell>
          <cell r="C54">
            <v>4</v>
          </cell>
          <cell r="D54">
            <v>0</v>
          </cell>
          <cell r="E54">
            <v>4</v>
          </cell>
          <cell r="F54">
            <v>0</v>
          </cell>
          <cell r="G54">
            <v>0</v>
          </cell>
        </row>
        <row r="55">
          <cell r="A55" t="str">
            <v>Diabetes Screening</v>
          </cell>
          <cell r="B55" t="str">
            <v>HK Exp</v>
          </cell>
          <cell r="C55">
            <v>284</v>
          </cell>
          <cell r="D55">
            <v>251</v>
          </cell>
          <cell r="E55">
            <v>33</v>
          </cell>
          <cell r="F55">
            <v>0</v>
          </cell>
          <cell r="G55">
            <v>0</v>
          </cell>
        </row>
        <row r="56">
          <cell r="A56" t="str">
            <v>Diabetes Screening</v>
          </cell>
          <cell r="B56" t="str">
            <v>Medicaid</v>
          </cell>
          <cell r="C56">
            <v>15630</v>
          </cell>
          <cell r="D56">
            <v>3432</v>
          </cell>
          <cell r="E56">
            <v>10798</v>
          </cell>
          <cell r="F56">
            <v>1400</v>
          </cell>
          <cell r="G56">
            <v>5190</v>
          </cell>
        </row>
        <row r="57">
          <cell r="A57" t="str">
            <v>Diabetes Screening</v>
          </cell>
          <cell r="B57" t="str">
            <v>QMBONLY</v>
          </cell>
          <cell r="C57">
            <v>6821</v>
          </cell>
          <cell r="D57">
            <v>0</v>
          </cell>
          <cell r="E57">
            <v>3564</v>
          </cell>
          <cell r="F57">
            <v>3257</v>
          </cell>
          <cell r="G57">
            <v>3583</v>
          </cell>
        </row>
        <row r="58">
          <cell r="A58" t="str">
            <v>Diabetes Screening</v>
          </cell>
          <cell r="B58" t="str">
            <v>SEC9</v>
          </cell>
          <cell r="C58">
            <v>1141</v>
          </cell>
          <cell r="D58">
            <v>12</v>
          </cell>
          <cell r="E58">
            <v>1016</v>
          </cell>
          <cell r="F58">
            <v>113</v>
          </cell>
          <cell r="G58">
            <v>0</v>
          </cell>
        </row>
        <row r="59">
          <cell r="A59" t="str">
            <v>HIV Screening</v>
          </cell>
          <cell r="B59" t="str">
            <v>CHIP</v>
          </cell>
          <cell r="C59">
            <v>3</v>
          </cell>
          <cell r="D59">
            <v>1</v>
          </cell>
          <cell r="E59">
            <v>2</v>
          </cell>
          <cell r="F59">
            <v>0</v>
          </cell>
          <cell r="G59">
            <v>0</v>
          </cell>
        </row>
        <row r="60">
          <cell r="A60" t="str">
            <v>HIV Screening</v>
          </cell>
          <cell r="B60" t="str">
            <v>Expan</v>
          </cell>
          <cell r="C60">
            <v>4574</v>
          </cell>
          <cell r="D60">
            <v>0</v>
          </cell>
          <cell r="E60">
            <v>4574</v>
          </cell>
          <cell r="F60">
            <v>0</v>
          </cell>
          <cell r="G60">
            <v>0</v>
          </cell>
        </row>
        <row r="61">
          <cell r="A61" t="str">
            <v>HIV Screening</v>
          </cell>
          <cell r="B61" t="str">
            <v>FP</v>
          </cell>
          <cell r="C61">
            <v>24</v>
          </cell>
          <cell r="D61">
            <v>0</v>
          </cell>
          <cell r="E61">
            <v>24</v>
          </cell>
          <cell r="F61">
            <v>0</v>
          </cell>
          <cell r="G61">
            <v>0</v>
          </cell>
        </row>
        <row r="62">
          <cell r="A62" t="str">
            <v>HIV Screening</v>
          </cell>
          <cell r="B62" t="str">
            <v>HK Exp</v>
          </cell>
          <cell r="C62">
            <v>35</v>
          </cell>
          <cell r="D62">
            <v>24</v>
          </cell>
          <cell r="E62">
            <v>11</v>
          </cell>
          <cell r="F62">
            <v>0</v>
          </cell>
          <cell r="G62">
            <v>0</v>
          </cell>
        </row>
        <row r="63">
          <cell r="A63" t="str">
            <v>HIV Screening</v>
          </cell>
          <cell r="B63" t="str">
            <v>Medicaid</v>
          </cell>
          <cell r="C63">
            <v>2427</v>
          </cell>
          <cell r="D63">
            <v>399</v>
          </cell>
          <cell r="E63">
            <v>2010</v>
          </cell>
          <cell r="F63">
            <v>18</v>
          </cell>
          <cell r="G63">
            <v>275</v>
          </cell>
        </row>
        <row r="64">
          <cell r="A64" t="str">
            <v>HIV Screening</v>
          </cell>
          <cell r="B64" t="str">
            <v>QMBONLY</v>
          </cell>
          <cell r="C64">
            <v>148</v>
          </cell>
          <cell r="D64">
            <v>0</v>
          </cell>
          <cell r="E64">
            <v>133</v>
          </cell>
          <cell r="F64">
            <v>15</v>
          </cell>
          <cell r="G64">
            <v>133</v>
          </cell>
        </row>
        <row r="65">
          <cell r="A65" t="str">
            <v>HIV Screening</v>
          </cell>
          <cell r="B65" t="str">
            <v>SEC9</v>
          </cell>
          <cell r="C65">
            <v>17</v>
          </cell>
          <cell r="D65">
            <v>0</v>
          </cell>
          <cell r="E65">
            <v>15</v>
          </cell>
          <cell r="F65">
            <v>2</v>
          </cell>
          <cell r="G65">
            <v>0</v>
          </cell>
        </row>
        <row r="66">
          <cell r="A66" t="str">
            <v>Healthy Diet and Physical Activity Counseling to Prevent Cardiovascular Disease</v>
          </cell>
          <cell r="B66" t="str">
            <v>Expan</v>
          </cell>
          <cell r="C66">
            <v>394</v>
          </cell>
          <cell r="D66">
            <v>0</v>
          </cell>
          <cell r="E66">
            <v>394</v>
          </cell>
          <cell r="F66">
            <v>0</v>
          </cell>
          <cell r="G66">
            <v>0</v>
          </cell>
        </row>
        <row r="67">
          <cell r="A67" t="str">
            <v>Healthy Diet and Physical Activity Counseling to Prevent Cardiovascular Disease</v>
          </cell>
          <cell r="B67" t="str">
            <v>HK Exp</v>
          </cell>
          <cell r="C67">
            <v>94</v>
          </cell>
          <cell r="D67">
            <v>90</v>
          </cell>
          <cell r="E67">
            <v>4</v>
          </cell>
          <cell r="F67">
            <v>0</v>
          </cell>
          <cell r="G67">
            <v>0</v>
          </cell>
        </row>
        <row r="68">
          <cell r="A68" t="str">
            <v>Healthy Diet and Physical Activity Counseling to Prevent Cardiovascular Disease</v>
          </cell>
          <cell r="B68" t="str">
            <v>Medicaid</v>
          </cell>
          <cell r="C68">
            <v>2586</v>
          </cell>
          <cell r="D68">
            <v>2389</v>
          </cell>
          <cell r="E68">
            <v>183</v>
          </cell>
          <cell r="F68">
            <v>14</v>
          </cell>
          <cell r="G68">
            <v>396</v>
          </cell>
        </row>
        <row r="69">
          <cell r="A69" t="str">
            <v>Healthy Diet and Physical Activity Counseling to Prevent Cardiovascular Disease</v>
          </cell>
          <cell r="B69" t="str">
            <v>QMBONLY</v>
          </cell>
          <cell r="C69">
            <v>153</v>
          </cell>
          <cell r="D69">
            <v>0</v>
          </cell>
          <cell r="E69">
            <v>124</v>
          </cell>
          <cell r="F69">
            <v>29</v>
          </cell>
          <cell r="G69">
            <v>124</v>
          </cell>
        </row>
        <row r="70">
          <cell r="A70" t="str">
            <v>Hepatitis B Screening</v>
          </cell>
          <cell r="B70" t="str">
            <v>Expan</v>
          </cell>
          <cell r="C70">
            <v>6447</v>
          </cell>
          <cell r="D70">
            <v>0</v>
          </cell>
          <cell r="E70">
            <v>6447</v>
          </cell>
          <cell r="F70">
            <v>0</v>
          </cell>
          <cell r="G70">
            <v>0</v>
          </cell>
        </row>
        <row r="71">
          <cell r="A71" t="str">
            <v>Hepatitis B Screening</v>
          </cell>
          <cell r="B71" t="str">
            <v>FP</v>
          </cell>
          <cell r="C71">
            <v>4</v>
          </cell>
          <cell r="D71">
            <v>0</v>
          </cell>
          <cell r="E71">
            <v>4</v>
          </cell>
          <cell r="F71">
            <v>0</v>
          </cell>
          <cell r="G71">
            <v>0</v>
          </cell>
        </row>
        <row r="72">
          <cell r="A72" t="str">
            <v>Hepatitis B Screening</v>
          </cell>
          <cell r="B72" t="str">
            <v>HK Exp</v>
          </cell>
          <cell r="C72">
            <v>33</v>
          </cell>
          <cell r="D72">
            <v>22</v>
          </cell>
          <cell r="E72">
            <v>11</v>
          </cell>
          <cell r="F72">
            <v>0</v>
          </cell>
          <cell r="G72">
            <v>0</v>
          </cell>
        </row>
        <row r="73">
          <cell r="A73" t="str">
            <v>Hepatitis B Screening</v>
          </cell>
          <cell r="B73" t="str">
            <v>Medicaid</v>
          </cell>
          <cell r="C73">
            <v>3225</v>
          </cell>
          <cell r="D73">
            <v>375</v>
          </cell>
          <cell r="E73">
            <v>2672</v>
          </cell>
          <cell r="F73">
            <v>178</v>
          </cell>
          <cell r="G73">
            <v>825</v>
          </cell>
        </row>
        <row r="74">
          <cell r="A74" t="str">
            <v>Hepatitis B Screening</v>
          </cell>
          <cell r="B74" t="str">
            <v>QMBONLY</v>
          </cell>
          <cell r="C74">
            <v>1799</v>
          </cell>
          <cell r="D74">
            <v>0</v>
          </cell>
          <cell r="E74">
            <v>1291</v>
          </cell>
          <cell r="F74">
            <v>508</v>
          </cell>
          <cell r="G74">
            <v>1312</v>
          </cell>
        </row>
        <row r="75">
          <cell r="A75" t="str">
            <v>Hepatitis B Screening</v>
          </cell>
          <cell r="B75" t="str">
            <v>SEC9</v>
          </cell>
          <cell r="C75">
            <v>148</v>
          </cell>
          <cell r="D75">
            <v>0</v>
          </cell>
          <cell r="E75">
            <v>144</v>
          </cell>
          <cell r="F75">
            <v>4</v>
          </cell>
          <cell r="G75">
            <v>0</v>
          </cell>
        </row>
        <row r="76">
          <cell r="A76" t="str">
            <v>Hepatitis C Screening</v>
          </cell>
          <cell r="B76" t="str">
            <v>CHIP</v>
          </cell>
          <cell r="C76">
            <v>3</v>
          </cell>
          <cell r="D76">
            <v>1</v>
          </cell>
          <cell r="E76">
            <v>2</v>
          </cell>
          <cell r="F76">
            <v>0</v>
          </cell>
          <cell r="G76">
            <v>0</v>
          </cell>
        </row>
        <row r="77">
          <cell r="A77" t="str">
            <v>Hepatitis C Screening</v>
          </cell>
          <cell r="B77" t="str">
            <v>Expan</v>
          </cell>
          <cell r="C77">
            <v>5566</v>
          </cell>
          <cell r="D77">
            <v>0</v>
          </cell>
          <cell r="E77">
            <v>5566</v>
          </cell>
          <cell r="F77">
            <v>0</v>
          </cell>
          <cell r="G77">
            <v>0</v>
          </cell>
        </row>
        <row r="78">
          <cell r="A78" t="str">
            <v>Hepatitis C Screening</v>
          </cell>
          <cell r="B78" t="str">
            <v>FP</v>
          </cell>
          <cell r="C78">
            <v>8</v>
          </cell>
          <cell r="D78">
            <v>0</v>
          </cell>
          <cell r="E78">
            <v>8</v>
          </cell>
          <cell r="F78">
            <v>0</v>
          </cell>
          <cell r="G78">
            <v>0</v>
          </cell>
        </row>
        <row r="79">
          <cell r="A79" t="str">
            <v>Hepatitis C Screening</v>
          </cell>
          <cell r="B79" t="str">
            <v>HK Exp</v>
          </cell>
          <cell r="C79">
            <v>37</v>
          </cell>
          <cell r="D79">
            <v>23</v>
          </cell>
          <cell r="E79">
            <v>14</v>
          </cell>
          <cell r="F79">
            <v>0</v>
          </cell>
          <cell r="G79">
            <v>0</v>
          </cell>
        </row>
        <row r="80">
          <cell r="A80" t="str">
            <v>Hepatitis C Screening</v>
          </cell>
          <cell r="B80" t="str">
            <v>Medicaid</v>
          </cell>
          <cell r="C80">
            <v>2972</v>
          </cell>
          <cell r="D80">
            <v>424</v>
          </cell>
          <cell r="E80">
            <v>2477</v>
          </cell>
          <cell r="F80">
            <v>71</v>
          </cell>
          <cell r="G80">
            <v>479</v>
          </cell>
        </row>
        <row r="81">
          <cell r="A81" t="str">
            <v>Hepatitis C Screening</v>
          </cell>
          <cell r="B81" t="str">
            <v>QMBONLY</v>
          </cell>
          <cell r="C81">
            <v>529</v>
          </cell>
          <cell r="D81">
            <v>0</v>
          </cell>
          <cell r="E81">
            <v>344</v>
          </cell>
          <cell r="F81">
            <v>185</v>
          </cell>
          <cell r="G81">
            <v>348</v>
          </cell>
        </row>
        <row r="82">
          <cell r="A82" t="str">
            <v>Hepatitis C Screening</v>
          </cell>
          <cell r="B82" t="str">
            <v>SEC9</v>
          </cell>
          <cell r="C82">
            <v>189</v>
          </cell>
          <cell r="D82">
            <v>0</v>
          </cell>
          <cell r="E82">
            <v>187</v>
          </cell>
          <cell r="F82">
            <v>2</v>
          </cell>
          <cell r="G82">
            <v>0</v>
          </cell>
        </row>
        <row r="83">
          <cell r="A83" t="str">
            <v>Lung Cancer Screening with CT</v>
          </cell>
          <cell r="B83" t="str">
            <v>Expan</v>
          </cell>
          <cell r="C83">
            <v>409</v>
          </cell>
          <cell r="D83">
            <v>0</v>
          </cell>
          <cell r="E83">
            <v>409</v>
          </cell>
          <cell r="F83">
            <v>0</v>
          </cell>
          <cell r="G83">
            <v>0</v>
          </cell>
        </row>
        <row r="84">
          <cell r="A84" t="str">
            <v>Lung Cancer Screening with CT</v>
          </cell>
          <cell r="B84" t="str">
            <v>Medicaid</v>
          </cell>
          <cell r="C84">
            <v>161</v>
          </cell>
          <cell r="D84">
            <v>0</v>
          </cell>
          <cell r="E84">
            <v>141</v>
          </cell>
          <cell r="F84">
            <v>20</v>
          </cell>
          <cell r="G84">
            <v>121</v>
          </cell>
        </row>
        <row r="85">
          <cell r="A85" t="str">
            <v>Lung Cancer Screening with CT</v>
          </cell>
          <cell r="B85" t="str">
            <v>QMBONLY</v>
          </cell>
          <cell r="C85">
            <v>244</v>
          </cell>
          <cell r="D85">
            <v>0</v>
          </cell>
          <cell r="E85">
            <v>103</v>
          </cell>
          <cell r="F85">
            <v>141</v>
          </cell>
          <cell r="G85">
            <v>104</v>
          </cell>
        </row>
        <row r="86">
          <cell r="A86" t="str">
            <v>Osteoporosis Screening in Women</v>
          </cell>
          <cell r="B86" t="str">
            <v>Expan</v>
          </cell>
          <cell r="C86">
            <v>664</v>
          </cell>
          <cell r="D86">
            <v>0</v>
          </cell>
          <cell r="E86">
            <v>664</v>
          </cell>
          <cell r="F86">
            <v>0</v>
          </cell>
          <cell r="G86">
            <v>0</v>
          </cell>
        </row>
        <row r="87">
          <cell r="A87" t="str">
            <v>Osteoporosis Screening in Women</v>
          </cell>
          <cell r="B87" t="str">
            <v>HK Exp</v>
          </cell>
          <cell r="C87">
            <v>1</v>
          </cell>
          <cell r="D87">
            <v>1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Osteoporosis Screening in Women</v>
          </cell>
          <cell r="B88" t="str">
            <v>Medicaid</v>
          </cell>
          <cell r="C88">
            <v>337</v>
          </cell>
          <cell r="D88">
            <v>18</v>
          </cell>
          <cell r="E88">
            <v>247</v>
          </cell>
          <cell r="F88">
            <v>72</v>
          </cell>
          <cell r="G88">
            <v>208</v>
          </cell>
        </row>
        <row r="89">
          <cell r="A89" t="str">
            <v>Osteoporosis Screening in Women</v>
          </cell>
          <cell r="B89" t="str">
            <v>QMBONLY</v>
          </cell>
          <cell r="C89">
            <v>449</v>
          </cell>
          <cell r="D89">
            <v>0</v>
          </cell>
          <cell r="E89">
            <v>161</v>
          </cell>
          <cell r="F89">
            <v>288</v>
          </cell>
          <cell r="G89">
            <v>164</v>
          </cell>
        </row>
        <row r="90">
          <cell r="A90" t="str">
            <v>Osteoporosis Screening in Women</v>
          </cell>
          <cell r="B90" t="str">
            <v>SEC9</v>
          </cell>
          <cell r="C90">
            <v>3</v>
          </cell>
          <cell r="D90">
            <v>0</v>
          </cell>
          <cell r="E90">
            <v>2</v>
          </cell>
          <cell r="F90">
            <v>1</v>
          </cell>
          <cell r="G90">
            <v>0</v>
          </cell>
        </row>
        <row r="91">
          <cell r="A91" t="str">
            <v>Preventive/Wellness Counseling and Interventions</v>
          </cell>
          <cell r="B91" t="str">
            <v>Expan</v>
          </cell>
          <cell r="C91">
            <v>74</v>
          </cell>
          <cell r="D91">
            <v>0</v>
          </cell>
          <cell r="E91">
            <v>74</v>
          </cell>
          <cell r="F91">
            <v>0</v>
          </cell>
          <cell r="G91">
            <v>0</v>
          </cell>
        </row>
        <row r="92">
          <cell r="A92" t="str">
            <v>Preventive/Wellness Counseling and Interventions</v>
          </cell>
          <cell r="B92" t="str">
            <v>FP</v>
          </cell>
          <cell r="C92">
            <v>17</v>
          </cell>
          <cell r="D92">
            <v>0</v>
          </cell>
          <cell r="E92">
            <v>17</v>
          </cell>
          <cell r="F92">
            <v>0</v>
          </cell>
          <cell r="G92">
            <v>0</v>
          </cell>
        </row>
        <row r="93">
          <cell r="A93" t="str">
            <v>Preventive/Wellness Counseling and Interventions</v>
          </cell>
          <cell r="B93" t="str">
            <v>HK Exp</v>
          </cell>
          <cell r="C93">
            <v>3</v>
          </cell>
          <cell r="D93">
            <v>1</v>
          </cell>
          <cell r="E93">
            <v>2</v>
          </cell>
          <cell r="F93">
            <v>0</v>
          </cell>
          <cell r="G93">
            <v>0</v>
          </cell>
        </row>
        <row r="94">
          <cell r="A94" t="str">
            <v>Preventive/Wellness Counseling and Interventions</v>
          </cell>
          <cell r="B94" t="str">
            <v>Medicaid</v>
          </cell>
          <cell r="C94">
            <v>64</v>
          </cell>
          <cell r="D94">
            <v>24</v>
          </cell>
          <cell r="E94">
            <v>40</v>
          </cell>
          <cell r="F94">
            <v>0</v>
          </cell>
          <cell r="G94">
            <v>6</v>
          </cell>
        </row>
        <row r="95">
          <cell r="A95" t="str">
            <v>Preventive/Wellness Counseling and Interventions</v>
          </cell>
          <cell r="B95" t="str">
            <v>QMBONLY</v>
          </cell>
          <cell r="C95">
            <v>1</v>
          </cell>
          <cell r="D95">
            <v>0</v>
          </cell>
          <cell r="E95">
            <v>1</v>
          </cell>
          <cell r="F95">
            <v>0</v>
          </cell>
          <cell r="G95">
            <v>1</v>
          </cell>
        </row>
        <row r="96">
          <cell r="A96" t="str">
            <v>Preventive/Wellness Exams</v>
          </cell>
          <cell r="B96" t="str">
            <v>CHIP</v>
          </cell>
          <cell r="C96">
            <v>35</v>
          </cell>
          <cell r="D96">
            <v>0</v>
          </cell>
          <cell r="E96">
            <v>35</v>
          </cell>
          <cell r="F96">
            <v>0</v>
          </cell>
          <cell r="G96">
            <v>0</v>
          </cell>
        </row>
        <row r="97">
          <cell r="A97" t="str">
            <v>Preventive/Wellness Exams</v>
          </cell>
          <cell r="B97" t="str">
            <v>Expan</v>
          </cell>
          <cell r="C97">
            <v>14583</v>
          </cell>
          <cell r="D97">
            <v>0</v>
          </cell>
          <cell r="E97">
            <v>14583</v>
          </cell>
          <cell r="F97">
            <v>0</v>
          </cell>
          <cell r="G97">
            <v>0</v>
          </cell>
        </row>
        <row r="98">
          <cell r="A98" t="str">
            <v>Preventive/Wellness Exams</v>
          </cell>
          <cell r="B98" t="str">
            <v>FP</v>
          </cell>
          <cell r="C98">
            <v>244</v>
          </cell>
          <cell r="D98">
            <v>0</v>
          </cell>
          <cell r="E98">
            <v>244</v>
          </cell>
          <cell r="F98">
            <v>0</v>
          </cell>
          <cell r="G98">
            <v>0</v>
          </cell>
        </row>
        <row r="99">
          <cell r="A99" t="str">
            <v>Preventive/Wellness Exams</v>
          </cell>
          <cell r="B99" t="str">
            <v>HK Exp</v>
          </cell>
          <cell r="C99">
            <v>77</v>
          </cell>
          <cell r="D99">
            <v>2</v>
          </cell>
          <cell r="E99">
            <v>75</v>
          </cell>
          <cell r="F99">
            <v>0</v>
          </cell>
          <cell r="G99">
            <v>0</v>
          </cell>
        </row>
        <row r="100">
          <cell r="A100" t="str">
            <v>Preventive/Wellness Exams</v>
          </cell>
          <cell r="B100" t="str">
            <v>Medicaid</v>
          </cell>
          <cell r="C100">
            <v>5029</v>
          </cell>
          <cell r="D100">
            <v>30</v>
          </cell>
          <cell r="E100">
            <v>4655</v>
          </cell>
          <cell r="F100">
            <v>344</v>
          </cell>
          <cell r="G100">
            <v>1858</v>
          </cell>
        </row>
        <row r="101">
          <cell r="A101" t="str">
            <v>Preventive/Wellness Exams</v>
          </cell>
          <cell r="B101" t="str">
            <v>QMBONLY</v>
          </cell>
          <cell r="C101">
            <v>2009</v>
          </cell>
          <cell r="D101">
            <v>0</v>
          </cell>
          <cell r="E101">
            <v>1042</v>
          </cell>
          <cell r="F101">
            <v>967</v>
          </cell>
          <cell r="G101">
            <v>1041</v>
          </cell>
        </row>
        <row r="102">
          <cell r="A102" t="str">
            <v>Preventive/Wellness Exams</v>
          </cell>
          <cell r="B102" t="str">
            <v>SEC9</v>
          </cell>
          <cell r="C102">
            <v>11</v>
          </cell>
          <cell r="D102">
            <v>0</v>
          </cell>
          <cell r="E102">
            <v>11</v>
          </cell>
          <cell r="F102">
            <v>0</v>
          </cell>
          <cell r="G102">
            <v>0</v>
          </cell>
        </row>
        <row r="103">
          <cell r="A103" t="str">
            <v>STD Screening</v>
          </cell>
          <cell r="B103" t="str">
            <v>CHIP</v>
          </cell>
          <cell r="C103">
            <v>10</v>
          </cell>
          <cell r="D103">
            <v>2</v>
          </cell>
          <cell r="E103">
            <v>8</v>
          </cell>
          <cell r="F103">
            <v>0</v>
          </cell>
          <cell r="G103">
            <v>0</v>
          </cell>
        </row>
        <row r="104">
          <cell r="A104" t="str">
            <v>STD Screening</v>
          </cell>
          <cell r="B104" t="str">
            <v>Expan</v>
          </cell>
          <cell r="C104">
            <v>36053</v>
          </cell>
          <cell r="D104">
            <v>0</v>
          </cell>
          <cell r="E104">
            <v>36053</v>
          </cell>
          <cell r="F104">
            <v>0</v>
          </cell>
          <cell r="G104">
            <v>0</v>
          </cell>
        </row>
        <row r="105">
          <cell r="A105" t="str">
            <v>STD Screening</v>
          </cell>
          <cell r="B105" t="str">
            <v>FP</v>
          </cell>
          <cell r="C105">
            <v>401</v>
          </cell>
          <cell r="D105">
            <v>0</v>
          </cell>
          <cell r="E105">
            <v>401</v>
          </cell>
          <cell r="F105">
            <v>0</v>
          </cell>
          <cell r="G105">
            <v>0</v>
          </cell>
        </row>
        <row r="106">
          <cell r="A106" t="str">
            <v>STD Screening</v>
          </cell>
          <cell r="B106" t="str">
            <v>HK Exp</v>
          </cell>
          <cell r="C106">
            <v>667</v>
          </cell>
          <cell r="D106">
            <v>431</v>
          </cell>
          <cell r="E106">
            <v>236</v>
          </cell>
          <cell r="F106">
            <v>0</v>
          </cell>
          <cell r="G106">
            <v>0</v>
          </cell>
        </row>
        <row r="107">
          <cell r="A107" t="str">
            <v>STD Screening</v>
          </cell>
          <cell r="B107" t="str">
            <v>Medicaid</v>
          </cell>
          <cell r="C107">
            <v>20027</v>
          </cell>
          <cell r="D107">
            <v>5268</v>
          </cell>
          <cell r="E107">
            <v>14714</v>
          </cell>
          <cell r="F107">
            <v>45</v>
          </cell>
          <cell r="G107">
            <v>1987</v>
          </cell>
        </row>
        <row r="108">
          <cell r="A108" t="str">
            <v>STD Screening</v>
          </cell>
          <cell r="B108" t="str">
            <v>QMBONLY</v>
          </cell>
          <cell r="C108">
            <v>997</v>
          </cell>
          <cell r="D108">
            <v>0</v>
          </cell>
          <cell r="E108">
            <v>879</v>
          </cell>
          <cell r="F108">
            <v>118</v>
          </cell>
          <cell r="G108">
            <v>880</v>
          </cell>
        </row>
        <row r="109">
          <cell r="A109" t="str">
            <v>STD Screening</v>
          </cell>
          <cell r="B109" t="str">
            <v>SEC9</v>
          </cell>
          <cell r="C109">
            <v>4830</v>
          </cell>
          <cell r="D109">
            <v>54</v>
          </cell>
          <cell r="E109">
            <v>4710</v>
          </cell>
          <cell r="F109">
            <v>66</v>
          </cell>
          <cell r="G109">
            <v>0</v>
          </cell>
        </row>
        <row r="110">
          <cell r="A110" t="str">
            <v>Tobacco Use Counseling and Interventions</v>
          </cell>
          <cell r="B110" t="str">
            <v>Expan</v>
          </cell>
          <cell r="C110">
            <v>1387</v>
          </cell>
          <cell r="D110">
            <v>0</v>
          </cell>
          <cell r="E110">
            <v>1387</v>
          </cell>
          <cell r="F110">
            <v>0</v>
          </cell>
          <cell r="G110">
            <v>0</v>
          </cell>
        </row>
        <row r="111">
          <cell r="A111" t="str">
            <v>Tobacco Use Counseling and Interventions</v>
          </cell>
          <cell r="B111" t="str">
            <v>FP</v>
          </cell>
          <cell r="C111">
            <v>3</v>
          </cell>
          <cell r="D111">
            <v>0</v>
          </cell>
          <cell r="E111">
            <v>3</v>
          </cell>
          <cell r="F111">
            <v>0</v>
          </cell>
          <cell r="G111">
            <v>0</v>
          </cell>
        </row>
        <row r="112">
          <cell r="A112" t="str">
            <v>Tobacco Use Counseling and Interventions</v>
          </cell>
          <cell r="B112" t="str">
            <v>HK Exp</v>
          </cell>
          <cell r="C112">
            <v>1</v>
          </cell>
          <cell r="D112">
            <v>1</v>
          </cell>
          <cell r="E112">
            <v>0</v>
          </cell>
          <cell r="F112">
            <v>0</v>
          </cell>
          <cell r="G112">
            <v>0</v>
          </cell>
        </row>
        <row r="113">
          <cell r="A113" t="str">
            <v>Tobacco Use Counseling and Interventions</v>
          </cell>
          <cell r="B113" t="str">
            <v>Medicaid</v>
          </cell>
          <cell r="C113">
            <v>615</v>
          </cell>
          <cell r="D113">
            <v>21</v>
          </cell>
          <cell r="E113">
            <v>567</v>
          </cell>
          <cell r="F113">
            <v>27</v>
          </cell>
          <cell r="G113">
            <v>308</v>
          </cell>
        </row>
        <row r="114">
          <cell r="A114" t="str">
            <v>Tobacco Use Counseling and Interventions</v>
          </cell>
          <cell r="B114" t="str">
            <v>QMBONLY</v>
          </cell>
          <cell r="C114">
            <v>401</v>
          </cell>
          <cell r="D114">
            <v>0</v>
          </cell>
          <cell r="E114">
            <v>240</v>
          </cell>
          <cell r="F114">
            <v>161</v>
          </cell>
          <cell r="G114">
            <v>244</v>
          </cell>
        </row>
        <row r="115">
          <cell r="A115" t="str">
            <v>Vaccines</v>
          </cell>
          <cell r="B115" t="str">
            <v>CHIP</v>
          </cell>
          <cell r="C115">
            <v>3153</v>
          </cell>
          <cell r="D115">
            <v>3054</v>
          </cell>
          <cell r="E115">
            <v>99</v>
          </cell>
          <cell r="F115">
            <v>0</v>
          </cell>
          <cell r="G115">
            <v>0</v>
          </cell>
        </row>
        <row r="116">
          <cell r="A116" t="str">
            <v>Vaccines</v>
          </cell>
          <cell r="B116" t="str">
            <v>Expan</v>
          </cell>
          <cell r="C116">
            <v>35825</v>
          </cell>
          <cell r="D116">
            <v>0</v>
          </cell>
          <cell r="E116">
            <v>35825</v>
          </cell>
          <cell r="F116">
            <v>0</v>
          </cell>
          <cell r="G116">
            <v>0</v>
          </cell>
        </row>
        <row r="117">
          <cell r="A117" t="str">
            <v>Vaccines</v>
          </cell>
          <cell r="B117" t="str">
            <v>FP</v>
          </cell>
          <cell r="C117">
            <v>63</v>
          </cell>
          <cell r="D117">
            <v>0</v>
          </cell>
          <cell r="E117">
            <v>63</v>
          </cell>
          <cell r="F117">
            <v>0</v>
          </cell>
          <cell r="G117">
            <v>0</v>
          </cell>
        </row>
        <row r="118">
          <cell r="A118" t="str">
            <v>Vaccines</v>
          </cell>
          <cell r="B118" t="str">
            <v>HK Exp</v>
          </cell>
          <cell r="C118">
            <v>4137</v>
          </cell>
          <cell r="D118">
            <v>3901</v>
          </cell>
          <cell r="E118">
            <v>236</v>
          </cell>
          <cell r="F118">
            <v>0</v>
          </cell>
          <cell r="G118">
            <v>0</v>
          </cell>
        </row>
        <row r="119">
          <cell r="A119" t="str">
            <v>Vaccines</v>
          </cell>
          <cell r="B119" t="str">
            <v>Medicaid</v>
          </cell>
          <cell r="C119">
            <v>157194</v>
          </cell>
          <cell r="D119">
            <v>139951</v>
          </cell>
          <cell r="E119">
            <v>16079</v>
          </cell>
          <cell r="F119">
            <v>1164</v>
          </cell>
          <cell r="G119">
            <v>7907</v>
          </cell>
        </row>
        <row r="120">
          <cell r="A120" t="str">
            <v>Vaccines</v>
          </cell>
          <cell r="B120" t="str">
            <v>QMBONLY</v>
          </cell>
          <cell r="C120">
            <v>6144</v>
          </cell>
          <cell r="D120">
            <v>0</v>
          </cell>
          <cell r="E120">
            <v>3510</v>
          </cell>
          <cell r="F120">
            <v>2634</v>
          </cell>
          <cell r="G120">
            <v>3533</v>
          </cell>
        </row>
        <row r="121">
          <cell r="A121" t="str">
            <v>Vaccines</v>
          </cell>
          <cell r="B121" t="str">
            <v>SEC9</v>
          </cell>
          <cell r="C121">
            <v>123</v>
          </cell>
          <cell r="D121">
            <v>0</v>
          </cell>
          <cell r="E121">
            <v>119</v>
          </cell>
          <cell r="F121">
            <v>4</v>
          </cell>
          <cell r="G1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14189-13AA-436E-9807-DC4856D232FE}">
  <sheetPr>
    <tabColor rgb="FFC00000"/>
  </sheetPr>
  <dimension ref="A2:C7"/>
  <sheetViews>
    <sheetView showGridLines="0" tabSelected="1" workbookViewId="0">
      <selection activeCell="B17" sqref="B17"/>
    </sheetView>
  </sheetViews>
  <sheetFormatPr defaultColWidth="0" defaultRowHeight="15" x14ac:dyDescent="0.25"/>
  <cols>
    <col min="1" max="1" width="9.140625" customWidth="1"/>
    <col min="2" max="2" width="58.28515625" style="1" customWidth="1"/>
    <col min="3" max="3" width="9.140625" customWidth="1"/>
    <col min="4" max="16384" width="9.140625" hidden="1"/>
  </cols>
  <sheetData>
    <row r="2" spans="2:2" ht="23.25" x14ac:dyDescent="0.35">
      <c r="B2" s="120" t="s">
        <v>449</v>
      </c>
    </row>
    <row r="3" spans="2:2" ht="23.25" x14ac:dyDescent="0.35">
      <c r="B3" s="121"/>
    </row>
    <row r="4" spans="2:2" ht="23.25" x14ac:dyDescent="0.35">
      <c r="B4" s="120" t="s">
        <v>450</v>
      </c>
    </row>
    <row r="5" spans="2:2" ht="23.25" x14ac:dyDescent="0.35">
      <c r="B5" s="122" t="s">
        <v>451</v>
      </c>
    </row>
    <row r="6" spans="2:2" ht="23.25" x14ac:dyDescent="0.35">
      <c r="B6" s="121"/>
    </row>
    <row r="7" spans="2:2" ht="23.25" x14ac:dyDescent="0.35">
      <c r="B7" s="120" t="s">
        <v>452</v>
      </c>
    </row>
  </sheetData>
  <sheetProtection algorithmName="SHA-512" hashValue="oe7OkPgkUSqIYdsOtr8K6JCased0pqkwTFYDBdb78T6Rkzfd2AGF0ql08x4TuGkbiIPv4ki9xBatf2Ady4lkhg==" saltValue="0lOmAK6jF3CyOoWYm7o4cA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726DF-FCB5-40B2-ABCD-040BE890DB41}">
  <sheetPr>
    <tabColor theme="4" tint="0.79998168889431442"/>
  </sheetPr>
  <dimension ref="A1:D23"/>
  <sheetViews>
    <sheetView zoomScaleNormal="100" zoomScaleSheetLayoutView="94" workbookViewId="0">
      <pane ySplit="6" topLeftCell="A9" activePane="bottomLeft" state="frozen"/>
      <selection activeCell="B19" sqref="B19"/>
      <selection pane="bottomLeft" activeCell="B39" sqref="B39"/>
    </sheetView>
  </sheetViews>
  <sheetFormatPr defaultRowHeight="15" x14ac:dyDescent="0.25"/>
  <cols>
    <col min="1" max="1" width="12" customWidth="1"/>
    <col min="2" max="2" width="38" customWidth="1"/>
    <col min="3" max="4" width="12.5703125" customWidth="1"/>
    <col min="5" max="5" width="10" customWidth="1"/>
  </cols>
  <sheetData>
    <row r="1" spans="1:4" s="13" customFormat="1" x14ac:dyDescent="0.25">
      <c r="A1" s="2" t="s">
        <v>158</v>
      </c>
    </row>
    <row r="2" spans="1:4" s="13" customFormat="1" x14ac:dyDescent="0.25">
      <c r="A2" s="2" t="s">
        <v>157</v>
      </c>
    </row>
    <row r="3" spans="1:4" s="13" customFormat="1" x14ac:dyDescent="0.25">
      <c r="A3" s="2" t="s">
        <v>159</v>
      </c>
    </row>
    <row r="4" spans="1:4" s="13" customFormat="1" x14ac:dyDescent="0.25">
      <c r="A4" s="2" t="s">
        <v>30</v>
      </c>
    </row>
    <row r="5" spans="1:4" s="13" customFormat="1" x14ac:dyDescent="0.25">
      <c r="A5" s="13" t="s">
        <v>14</v>
      </c>
    </row>
    <row r="6" spans="1:4" s="14" customFormat="1" x14ac:dyDescent="0.25"/>
    <row r="8" spans="1:4" x14ac:dyDescent="0.25">
      <c r="B8" s="135" t="s">
        <v>167</v>
      </c>
      <c r="C8" s="136"/>
      <c r="D8" s="137"/>
    </row>
    <row r="9" spans="1:4" x14ac:dyDescent="0.25">
      <c r="B9" s="3" t="s">
        <v>168</v>
      </c>
      <c r="C9" s="38" t="s">
        <v>165</v>
      </c>
      <c r="D9" s="38" t="s">
        <v>166</v>
      </c>
    </row>
    <row r="10" spans="1:4" x14ac:dyDescent="0.25">
      <c r="B10" s="20" t="s">
        <v>54</v>
      </c>
      <c r="C10" s="53">
        <v>24.041505089017065</v>
      </c>
      <c r="D10" s="54">
        <v>2.0034587574180889</v>
      </c>
    </row>
    <row r="11" spans="1:4" x14ac:dyDescent="0.25">
      <c r="B11" s="20" t="s">
        <v>164</v>
      </c>
      <c r="C11" s="53">
        <v>32.289451990968068</v>
      </c>
      <c r="D11" s="54">
        <v>2.6907876659140055</v>
      </c>
    </row>
    <row r="12" spans="1:4" x14ac:dyDescent="0.25">
      <c r="B12" s="20" t="s">
        <v>11</v>
      </c>
      <c r="C12" s="53">
        <v>41.528764204545453</v>
      </c>
      <c r="D12" s="54">
        <v>3.4607303503787876</v>
      </c>
    </row>
    <row r="13" spans="1:4" x14ac:dyDescent="0.25">
      <c r="B13" s="20" t="s">
        <v>13</v>
      </c>
      <c r="C13" s="53">
        <v>60.277567886658794</v>
      </c>
      <c r="D13" s="54">
        <v>5.0231306572215662</v>
      </c>
    </row>
    <row r="14" spans="1:4" x14ac:dyDescent="0.25">
      <c r="B14" s="20" t="s">
        <v>10</v>
      </c>
      <c r="C14" s="53">
        <v>91.092315104794025</v>
      </c>
      <c r="D14" s="54">
        <v>7.5910262587328354</v>
      </c>
    </row>
    <row r="16" spans="1:4" x14ac:dyDescent="0.25">
      <c r="B16" s="135" t="s">
        <v>167</v>
      </c>
      <c r="C16" s="136"/>
      <c r="D16" s="137"/>
    </row>
    <row r="17" spans="2:4" x14ac:dyDescent="0.25">
      <c r="B17" s="3" t="s">
        <v>168</v>
      </c>
      <c r="C17" s="38" t="s">
        <v>169</v>
      </c>
      <c r="D17" s="38" t="s">
        <v>78</v>
      </c>
    </row>
    <row r="18" spans="2:4" x14ac:dyDescent="0.25">
      <c r="B18" s="20" t="s">
        <v>160</v>
      </c>
      <c r="C18" s="53">
        <v>28412</v>
      </c>
      <c r="D18" s="29">
        <f>C18/SUM($C$18:$C$21)</f>
        <v>0.35139012565548627</v>
      </c>
    </row>
    <row r="19" spans="2:4" x14ac:dyDescent="0.25">
      <c r="B19" s="20" t="s">
        <v>161</v>
      </c>
      <c r="C19" s="53">
        <v>17466</v>
      </c>
      <c r="D19" s="29">
        <f t="shared" ref="D19:D21" si="0">C19/SUM($C$18:$C$21)</f>
        <v>0.21601365390323538</v>
      </c>
    </row>
    <row r="20" spans="2:4" x14ac:dyDescent="0.25">
      <c r="B20" s="20" t="s">
        <v>162</v>
      </c>
      <c r="C20" s="53">
        <v>16894</v>
      </c>
      <c r="D20" s="29">
        <f t="shared" si="0"/>
        <v>0.20893934896606312</v>
      </c>
    </row>
    <row r="21" spans="2:4" x14ac:dyDescent="0.25">
      <c r="B21" s="20" t="s">
        <v>163</v>
      </c>
      <c r="C21" s="53">
        <v>18084</v>
      </c>
      <c r="D21" s="29">
        <f t="shared" si="0"/>
        <v>0.22365687147521521</v>
      </c>
    </row>
    <row r="22" spans="2:4" x14ac:dyDescent="0.25">
      <c r="C22" s="41"/>
    </row>
    <row r="23" spans="2:4" x14ac:dyDescent="0.25">
      <c r="C23" s="41"/>
    </row>
  </sheetData>
  <sheetProtection algorithmName="SHA-512" hashValue="fnfgQ/k55Fl1yeaqW8sosrnJl/hOTgHIIt2Mh06Vzb6KVUCJHAgTLkdsNmmc6ZoYfb8i4mNJwfRUbhRmA11ybQ==" saltValue="JhLKrOtd0EHZqukK4hHa+w==" spinCount="100000" sheet="1" objects="1" scenarios="1"/>
  <mergeCells count="2">
    <mergeCell ref="B8:D8"/>
    <mergeCell ref="B16:D16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5FC50-D2CE-469E-92DD-83AC0D273B49}">
  <sheetPr>
    <tabColor theme="4" tint="0.79998168889431442"/>
  </sheetPr>
  <dimension ref="A1:C17"/>
  <sheetViews>
    <sheetView zoomScaleNormal="100" zoomScaleSheetLayoutView="94" workbookViewId="0">
      <pane ySplit="6" topLeftCell="A7" activePane="bottomLeft" state="frozen"/>
      <selection activeCell="B19" sqref="B19"/>
      <selection pane="bottomLeft" activeCell="B19" sqref="B19"/>
    </sheetView>
  </sheetViews>
  <sheetFormatPr defaultRowHeight="15" x14ac:dyDescent="0.25"/>
  <cols>
    <col min="1" max="1" width="12" customWidth="1"/>
    <col min="2" max="2" width="38" customWidth="1"/>
    <col min="3" max="3" width="12.5703125" customWidth="1"/>
    <col min="4" max="4" width="10" customWidth="1"/>
  </cols>
  <sheetData>
    <row r="1" spans="1:3" s="13" customFormat="1" x14ac:dyDescent="0.25">
      <c r="A1" s="2" t="s">
        <v>172</v>
      </c>
    </row>
    <row r="2" spans="1:3" s="13" customFormat="1" x14ac:dyDescent="0.25">
      <c r="A2" s="2" t="s">
        <v>173</v>
      </c>
    </row>
    <row r="3" spans="1:3" s="13" customFormat="1" x14ac:dyDescent="0.25">
      <c r="A3" s="2" t="s">
        <v>174</v>
      </c>
    </row>
    <row r="4" spans="1:3" s="13" customFormat="1" x14ac:dyDescent="0.25">
      <c r="A4" s="2" t="s">
        <v>30</v>
      </c>
    </row>
    <row r="5" spans="1:3" s="13" customFormat="1" x14ac:dyDescent="0.25">
      <c r="A5" s="13" t="s">
        <v>14</v>
      </c>
    </row>
    <row r="6" spans="1:3" s="14" customFormat="1" x14ac:dyDescent="0.25"/>
    <row r="8" spans="1:3" x14ac:dyDescent="0.25">
      <c r="B8" s="134" t="s">
        <v>171</v>
      </c>
      <c r="C8" s="134"/>
    </row>
    <row r="9" spans="1:3" x14ac:dyDescent="0.25">
      <c r="B9" s="3" t="s">
        <v>168</v>
      </c>
      <c r="C9" s="38" t="s">
        <v>165</v>
      </c>
    </row>
    <row r="10" spans="1:3" x14ac:dyDescent="0.25">
      <c r="B10" s="20" t="s">
        <v>3</v>
      </c>
      <c r="C10" s="47">
        <v>1.4343274823955132</v>
      </c>
    </row>
    <row r="11" spans="1:3" x14ac:dyDescent="0.25">
      <c r="B11" s="20" t="s">
        <v>11</v>
      </c>
      <c r="C11" s="54">
        <v>0.65875180394810662</v>
      </c>
    </row>
    <row r="12" spans="1:3" x14ac:dyDescent="0.25">
      <c r="B12" s="20" t="s">
        <v>12</v>
      </c>
      <c r="C12" s="54">
        <v>0.95352383748826064</v>
      </c>
    </row>
    <row r="13" spans="1:3" x14ac:dyDescent="0.25">
      <c r="B13" s="20" t="s">
        <v>13</v>
      </c>
      <c r="C13" s="54">
        <v>2.6075808182790543</v>
      </c>
    </row>
    <row r="14" spans="1:3" x14ac:dyDescent="0.25">
      <c r="B14" s="20" t="s">
        <v>10</v>
      </c>
      <c r="C14" s="54">
        <v>2.9863281602116318</v>
      </c>
    </row>
    <row r="15" spans="1:3" x14ac:dyDescent="0.25">
      <c r="B15" s="20" t="s">
        <v>170</v>
      </c>
      <c r="C15" s="54">
        <v>1.2773989759463833</v>
      </c>
    </row>
    <row r="16" spans="1:3" x14ac:dyDescent="0.25">
      <c r="C16" s="41"/>
    </row>
    <row r="17" spans="3:3" x14ac:dyDescent="0.25">
      <c r="C17" s="41"/>
    </row>
  </sheetData>
  <sheetProtection algorithmName="SHA-512" hashValue="YPDNyIhhFyzQe1Hbs38HFYsEM4ksTZWYPda7FxD5U8RfbYgKnFex49MH5kncvR8WpOSiKV0DYFcSP6y5Z0j/2A==" saltValue="X7QgWon/iSZS3S4cL7C3Jg==" spinCount="100000" sheet="1" objects="1" scenarios="1"/>
  <mergeCells count="1">
    <mergeCell ref="B8:C8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7BD12-D8FF-4D4C-86FF-0A473B33DC76}">
  <sheetPr>
    <tabColor theme="4" tint="0.79998168889431442"/>
  </sheetPr>
  <dimension ref="A1:H44"/>
  <sheetViews>
    <sheetView zoomScaleNormal="100" zoomScaleSheetLayoutView="94" workbookViewId="0">
      <pane ySplit="6" topLeftCell="A7" activePane="bottomLeft" state="frozen"/>
      <selection activeCell="B19" sqref="B19"/>
      <selection pane="bottomLeft" activeCell="B19" sqref="B19"/>
    </sheetView>
  </sheetViews>
  <sheetFormatPr defaultRowHeight="15" x14ac:dyDescent="0.25"/>
  <cols>
    <col min="1" max="1" width="12" customWidth="1"/>
    <col min="3" max="3" width="44.7109375" customWidth="1"/>
    <col min="4" max="4" width="10.5703125" bestFit="1" customWidth="1"/>
    <col min="7" max="7" width="44.7109375" customWidth="1"/>
    <col min="8" max="8" width="14.7109375" customWidth="1"/>
  </cols>
  <sheetData>
    <row r="1" spans="1:8" s="13" customFormat="1" x14ac:dyDescent="0.25">
      <c r="A1" s="2" t="s">
        <v>175</v>
      </c>
    </row>
    <row r="2" spans="1:8" s="13" customFormat="1" x14ac:dyDescent="0.25">
      <c r="A2" s="2" t="s">
        <v>217</v>
      </c>
    </row>
    <row r="3" spans="1:8" s="13" customFormat="1" x14ac:dyDescent="0.25">
      <c r="A3" s="2" t="s">
        <v>219</v>
      </c>
    </row>
    <row r="4" spans="1:8" s="13" customFormat="1" x14ac:dyDescent="0.25">
      <c r="A4" s="2" t="s">
        <v>30</v>
      </c>
    </row>
    <row r="5" spans="1:8" s="13" customFormat="1" x14ac:dyDescent="0.25">
      <c r="A5" s="13" t="s">
        <v>14</v>
      </c>
    </row>
    <row r="6" spans="1:8" s="14" customFormat="1" x14ac:dyDescent="0.25"/>
    <row r="8" spans="1:8" x14ac:dyDescent="0.25">
      <c r="B8" s="142" t="s">
        <v>176</v>
      </c>
      <c r="C8" s="142"/>
      <c r="D8" s="142"/>
      <c r="F8" s="142" t="s">
        <v>177</v>
      </c>
      <c r="G8" s="142"/>
      <c r="H8" s="142"/>
    </row>
    <row r="9" spans="1:8" x14ac:dyDescent="0.25">
      <c r="B9" s="3" t="s">
        <v>178</v>
      </c>
      <c r="C9" s="3" t="s">
        <v>179</v>
      </c>
      <c r="D9" s="3" t="s">
        <v>180</v>
      </c>
      <c r="F9" s="3" t="s">
        <v>178</v>
      </c>
      <c r="G9" s="3" t="s">
        <v>179</v>
      </c>
      <c r="H9" s="3" t="s">
        <v>181</v>
      </c>
    </row>
    <row r="11" spans="1:8" x14ac:dyDescent="0.25">
      <c r="B11" s="143" t="s">
        <v>11</v>
      </c>
      <c r="C11" s="143"/>
      <c r="D11" s="143"/>
      <c r="F11" s="143" t="s">
        <v>11</v>
      </c>
      <c r="G11" s="143"/>
      <c r="H11" s="143"/>
    </row>
    <row r="12" spans="1:8" x14ac:dyDescent="0.25">
      <c r="B12" s="50" t="s">
        <v>182</v>
      </c>
      <c r="C12" s="21" t="s">
        <v>183</v>
      </c>
      <c r="D12" s="6">
        <v>71357</v>
      </c>
      <c r="F12" s="50" t="s">
        <v>184</v>
      </c>
      <c r="G12" s="21" t="s">
        <v>185</v>
      </c>
      <c r="H12" s="10">
        <v>30450593.829999998</v>
      </c>
    </row>
    <row r="13" spans="1:8" x14ac:dyDescent="0.25">
      <c r="B13" s="50" t="s">
        <v>186</v>
      </c>
      <c r="C13" s="21" t="s">
        <v>187</v>
      </c>
      <c r="D13" s="6">
        <v>42376</v>
      </c>
      <c r="F13" s="50" t="s">
        <v>188</v>
      </c>
      <c r="G13" s="21" t="s">
        <v>189</v>
      </c>
      <c r="H13" s="10">
        <v>19983898.809999999</v>
      </c>
    </row>
    <row r="14" spans="1:8" x14ac:dyDescent="0.25">
      <c r="B14" s="50" t="s">
        <v>190</v>
      </c>
      <c r="C14" s="21" t="s">
        <v>191</v>
      </c>
      <c r="D14" s="6">
        <v>37235</v>
      </c>
      <c r="F14" s="50">
        <v>99212</v>
      </c>
      <c r="G14" s="21" t="s">
        <v>192</v>
      </c>
      <c r="H14" s="10">
        <v>12693546.57</v>
      </c>
    </row>
    <row r="15" spans="1:8" x14ac:dyDescent="0.25">
      <c r="B15" s="50" t="s">
        <v>193</v>
      </c>
      <c r="C15" s="21" t="s">
        <v>194</v>
      </c>
      <c r="D15" s="6">
        <v>36100</v>
      </c>
      <c r="F15" s="50" t="s">
        <v>195</v>
      </c>
      <c r="G15" s="21" t="s">
        <v>196</v>
      </c>
      <c r="H15" s="10">
        <v>10970918.6</v>
      </c>
    </row>
    <row r="16" spans="1:8" x14ac:dyDescent="0.25">
      <c r="B16" s="50">
        <v>99213</v>
      </c>
      <c r="C16" s="21" t="s">
        <v>192</v>
      </c>
      <c r="D16" s="6">
        <v>34294</v>
      </c>
      <c r="F16" s="50">
        <v>90837</v>
      </c>
      <c r="G16" s="21" t="s">
        <v>197</v>
      </c>
      <c r="H16" s="10">
        <v>9731913.7699999996</v>
      </c>
    </row>
    <row r="17" spans="2:8" x14ac:dyDescent="0.25">
      <c r="B17" s="1"/>
      <c r="D17" s="37"/>
      <c r="F17" s="1"/>
      <c r="H17" s="37"/>
    </row>
    <row r="18" spans="2:8" x14ac:dyDescent="0.25">
      <c r="B18" s="143" t="s">
        <v>47</v>
      </c>
      <c r="C18" s="143"/>
      <c r="D18" s="143"/>
      <c r="F18" s="143" t="s">
        <v>47</v>
      </c>
      <c r="G18" s="143"/>
      <c r="H18" s="143"/>
    </row>
    <row r="19" spans="2:8" x14ac:dyDescent="0.25">
      <c r="B19" s="50" t="s">
        <v>182</v>
      </c>
      <c r="C19" s="21" t="s">
        <v>183</v>
      </c>
      <c r="D19" s="6">
        <v>15552</v>
      </c>
      <c r="F19" s="50">
        <v>99212</v>
      </c>
      <c r="G19" s="21" t="s">
        <v>192</v>
      </c>
      <c r="H19" s="10">
        <v>4434526.1500000004</v>
      </c>
    </row>
    <row r="20" spans="2:8" x14ac:dyDescent="0.25">
      <c r="B20" s="50" t="s">
        <v>198</v>
      </c>
      <c r="C20" s="21" t="s">
        <v>199</v>
      </c>
      <c r="D20" s="6">
        <v>11956</v>
      </c>
      <c r="F20" s="50">
        <v>99213</v>
      </c>
      <c r="G20" s="21" t="s">
        <v>192</v>
      </c>
      <c r="H20" s="10">
        <v>3447631.62</v>
      </c>
    </row>
    <row r="21" spans="2:8" x14ac:dyDescent="0.25">
      <c r="B21" s="50">
        <v>80053</v>
      </c>
      <c r="C21" s="21" t="s">
        <v>200</v>
      </c>
      <c r="D21" s="6">
        <v>9549</v>
      </c>
      <c r="F21" s="50" t="s">
        <v>195</v>
      </c>
      <c r="G21" s="21" t="s">
        <v>196</v>
      </c>
      <c r="H21" s="10">
        <v>2910672.24</v>
      </c>
    </row>
    <row r="22" spans="2:8" x14ac:dyDescent="0.25">
      <c r="B22" s="50">
        <v>99214</v>
      </c>
      <c r="C22" s="21" t="s">
        <v>192</v>
      </c>
      <c r="D22" s="6">
        <v>9456</v>
      </c>
      <c r="F22" s="50">
        <v>90837</v>
      </c>
      <c r="G22" s="21" t="s">
        <v>197</v>
      </c>
      <c r="H22" s="10">
        <v>2679136.56</v>
      </c>
    </row>
    <row r="23" spans="2:8" x14ac:dyDescent="0.25">
      <c r="B23" s="50">
        <v>85025</v>
      </c>
      <c r="C23" s="21" t="s">
        <v>201</v>
      </c>
      <c r="D23" s="6">
        <v>8972</v>
      </c>
      <c r="F23" s="50">
        <v>59400</v>
      </c>
      <c r="G23" s="21" t="s">
        <v>202</v>
      </c>
      <c r="H23" s="10">
        <v>2564340.75</v>
      </c>
    </row>
    <row r="25" spans="2:8" x14ac:dyDescent="0.25">
      <c r="B25" s="143" t="s">
        <v>54</v>
      </c>
      <c r="C25" s="143"/>
      <c r="D25" s="143"/>
      <c r="F25" s="143" t="s">
        <v>54</v>
      </c>
      <c r="G25" s="143"/>
      <c r="H25" s="143"/>
    </row>
    <row r="26" spans="2:8" x14ac:dyDescent="0.25">
      <c r="B26" s="50" t="s">
        <v>182</v>
      </c>
      <c r="C26" s="21" t="s">
        <v>183</v>
      </c>
      <c r="D26" s="6">
        <v>55425</v>
      </c>
      <c r="F26" s="50">
        <v>99213</v>
      </c>
      <c r="G26" s="21" t="s">
        <v>192</v>
      </c>
      <c r="H26" s="10">
        <v>15768521.48</v>
      </c>
    </row>
    <row r="27" spans="2:8" x14ac:dyDescent="0.25">
      <c r="B27" s="50" t="s">
        <v>198</v>
      </c>
      <c r="C27" s="21" t="s">
        <v>199</v>
      </c>
      <c r="D27" s="6">
        <v>43935</v>
      </c>
      <c r="F27" s="50">
        <v>99212</v>
      </c>
      <c r="G27" s="21" t="s">
        <v>192</v>
      </c>
      <c r="H27" s="10">
        <v>13293073.66</v>
      </c>
    </row>
    <row r="28" spans="2:8" x14ac:dyDescent="0.25">
      <c r="B28" s="50">
        <v>99213</v>
      </c>
      <c r="C28" s="21" t="s">
        <v>192</v>
      </c>
      <c r="D28" s="6">
        <v>34229</v>
      </c>
      <c r="F28" s="50">
        <v>90837</v>
      </c>
      <c r="G28" s="21" t="s">
        <v>197</v>
      </c>
      <c r="H28" s="10">
        <v>12277273.34</v>
      </c>
    </row>
    <row r="29" spans="2:8" x14ac:dyDescent="0.25">
      <c r="B29" s="50">
        <v>99213</v>
      </c>
      <c r="C29" s="21" t="s">
        <v>192</v>
      </c>
      <c r="D29" s="6">
        <v>33961</v>
      </c>
      <c r="F29" s="50">
        <v>99214</v>
      </c>
      <c r="G29" s="21" t="s">
        <v>192</v>
      </c>
      <c r="H29" s="10">
        <v>8934736.3699999992</v>
      </c>
    </row>
    <row r="30" spans="2:8" x14ac:dyDescent="0.25">
      <c r="B30" s="50">
        <v>85025</v>
      </c>
      <c r="C30" s="21" t="s">
        <v>201</v>
      </c>
      <c r="D30" s="6">
        <v>32535</v>
      </c>
      <c r="F30" s="50" t="s">
        <v>195</v>
      </c>
      <c r="G30" s="21" t="s">
        <v>196</v>
      </c>
      <c r="H30" s="10">
        <v>8430273.7400000002</v>
      </c>
    </row>
    <row r="32" spans="2:8" x14ac:dyDescent="0.25">
      <c r="B32" s="143" t="s">
        <v>13</v>
      </c>
      <c r="C32" s="143"/>
      <c r="D32" s="143"/>
      <c r="F32" s="143" t="s">
        <v>13</v>
      </c>
      <c r="G32" s="143"/>
      <c r="H32" s="143"/>
    </row>
    <row r="33" spans="2:8" x14ac:dyDescent="0.25">
      <c r="B33" s="50">
        <v>36415</v>
      </c>
      <c r="C33" s="21" t="s">
        <v>203</v>
      </c>
      <c r="D33" s="6">
        <v>5285</v>
      </c>
      <c r="F33" s="50" t="s">
        <v>204</v>
      </c>
      <c r="G33" s="21" t="s">
        <v>205</v>
      </c>
      <c r="H33" s="10">
        <v>14683778.460000001</v>
      </c>
    </row>
    <row r="34" spans="2:8" x14ac:dyDescent="0.25">
      <c r="B34" s="50">
        <v>80053</v>
      </c>
      <c r="C34" s="21" t="s">
        <v>200</v>
      </c>
      <c r="D34" s="6">
        <v>5229</v>
      </c>
      <c r="F34" s="50" t="s">
        <v>206</v>
      </c>
      <c r="G34" s="21" t="s">
        <v>207</v>
      </c>
      <c r="H34" s="10">
        <v>9838860.9100000001</v>
      </c>
    </row>
    <row r="35" spans="2:8" x14ac:dyDescent="0.25">
      <c r="B35" s="50">
        <v>85025</v>
      </c>
      <c r="C35" s="21" t="s">
        <v>201</v>
      </c>
      <c r="D35" s="6">
        <v>4880</v>
      </c>
      <c r="F35" s="50" t="s">
        <v>195</v>
      </c>
      <c r="G35" s="21" t="s">
        <v>196</v>
      </c>
      <c r="H35" s="10">
        <v>4032371.56</v>
      </c>
    </row>
    <row r="36" spans="2:8" x14ac:dyDescent="0.25">
      <c r="B36" s="50">
        <v>99213</v>
      </c>
      <c r="C36" s="21" t="s">
        <v>192</v>
      </c>
      <c r="D36" s="6">
        <v>4270</v>
      </c>
      <c r="F36" s="50" t="s">
        <v>208</v>
      </c>
      <c r="G36" s="21" t="s">
        <v>209</v>
      </c>
      <c r="H36" s="10">
        <v>3959631.2</v>
      </c>
    </row>
    <row r="37" spans="2:8" x14ac:dyDescent="0.25">
      <c r="B37" s="50">
        <v>99214</v>
      </c>
      <c r="C37" s="21" t="s">
        <v>192</v>
      </c>
      <c r="D37" s="6">
        <v>4123</v>
      </c>
      <c r="F37" s="50" t="s">
        <v>210</v>
      </c>
      <c r="G37" s="21" t="s">
        <v>211</v>
      </c>
      <c r="H37" s="10">
        <v>1189780.46</v>
      </c>
    </row>
    <row r="39" spans="2:8" x14ac:dyDescent="0.25">
      <c r="B39" s="143" t="s">
        <v>212</v>
      </c>
      <c r="C39" s="143"/>
      <c r="D39" s="143"/>
      <c r="F39" s="143" t="s">
        <v>212</v>
      </c>
      <c r="G39" s="143"/>
      <c r="H39" s="143"/>
    </row>
    <row r="40" spans="2:8" x14ac:dyDescent="0.25">
      <c r="B40" s="50">
        <v>80053</v>
      </c>
      <c r="C40" s="21" t="s">
        <v>200</v>
      </c>
      <c r="D40" s="6">
        <v>9549</v>
      </c>
      <c r="F40" s="50" t="s">
        <v>206</v>
      </c>
      <c r="G40" s="21" t="s">
        <v>207</v>
      </c>
      <c r="H40" s="10">
        <v>30456529.68</v>
      </c>
    </row>
    <row r="41" spans="2:8" x14ac:dyDescent="0.25">
      <c r="B41" s="50">
        <v>99214</v>
      </c>
      <c r="C41" s="21" t="s">
        <v>192</v>
      </c>
      <c r="D41" s="6">
        <v>9456</v>
      </c>
      <c r="F41" s="50" t="s">
        <v>208</v>
      </c>
      <c r="G41" s="21" t="s">
        <v>209</v>
      </c>
      <c r="H41" s="10">
        <v>23357831.84</v>
      </c>
    </row>
    <row r="42" spans="2:8" x14ac:dyDescent="0.25">
      <c r="B42" s="50">
        <v>85025</v>
      </c>
      <c r="C42" s="21" t="s">
        <v>201</v>
      </c>
      <c r="D42" s="6">
        <v>8972</v>
      </c>
      <c r="F42" s="50" t="s">
        <v>213</v>
      </c>
      <c r="G42" s="21" t="s">
        <v>214</v>
      </c>
      <c r="H42" s="10">
        <v>11373463.34</v>
      </c>
    </row>
    <row r="43" spans="2:8" x14ac:dyDescent="0.25">
      <c r="B43" s="50">
        <v>99213</v>
      </c>
      <c r="C43" s="21" t="s">
        <v>192</v>
      </c>
      <c r="D43" s="6">
        <v>8856</v>
      </c>
      <c r="F43" s="50" t="s">
        <v>215</v>
      </c>
      <c r="G43" s="21" t="s">
        <v>216</v>
      </c>
      <c r="H43" s="10">
        <v>9668423.4900000002</v>
      </c>
    </row>
    <row r="44" spans="2:8" x14ac:dyDescent="0.25">
      <c r="B44" s="50">
        <v>36415</v>
      </c>
      <c r="C44" s="21" t="s">
        <v>203</v>
      </c>
      <c r="D44" s="6">
        <v>8671</v>
      </c>
      <c r="F44" s="50" t="s">
        <v>204</v>
      </c>
      <c r="G44" s="21" t="s">
        <v>205</v>
      </c>
      <c r="H44" s="10">
        <v>4280247.17</v>
      </c>
    </row>
  </sheetData>
  <sheetProtection algorithmName="SHA-512" hashValue="0ACkWJufONa9r0FlrYyRTjVCLYKCWjSn/yhtULcOGdkSph4BBkfOqoPT3Rb3rO3gGP8vMDMWtfFbIoOFkasFWg==" saltValue="A7Wh8C/k0IHNLc9LKwU2wQ==" spinCount="100000" sheet="1" objects="1" scenarios="1"/>
  <mergeCells count="12">
    <mergeCell ref="B25:D25"/>
    <mergeCell ref="F25:H25"/>
    <mergeCell ref="B32:D32"/>
    <mergeCell ref="F32:H32"/>
    <mergeCell ref="B39:D39"/>
    <mergeCell ref="F39:H39"/>
    <mergeCell ref="B8:D8"/>
    <mergeCell ref="F8:H8"/>
    <mergeCell ref="B11:D11"/>
    <mergeCell ref="F11:H11"/>
    <mergeCell ref="B18:D18"/>
    <mergeCell ref="F18:H18"/>
  </mergeCells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0CB84-49A5-4B34-B995-84D864786799}">
  <sheetPr>
    <tabColor theme="4" tint="0.79998168889431442"/>
  </sheetPr>
  <dimension ref="A1:G22"/>
  <sheetViews>
    <sheetView zoomScaleNormal="100" zoomScaleSheetLayoutView="94" workbookViewId="0">
      <pane ySplit="6" topLeftCell="A7" activePane="bottomLeft" state="frozen"/>
      <selection activeCell="B19" sqref="B19"/>
      <selection pane="bottomLeft" activeCell="B19" sqref="B19"/>
    </sheetView>
  </sheetViews>
  <sheetFormatPr defaultRowHeight="15" x14ac:dyDescent="0.25"/>
  <cols>
    <col min="1" max="1" width="12" customWidth="1"/>
    <col min="2" max="2" width="40.5703125" customWidth="1"/>
    <col min="3" max="7" width="17.140625" customWidth="1"/>
  </cols>
  <sheetData>
    <row r="1" spans="1:7" s="13" customFormat="1" x14ac:dyDescent="0.25">
      <c r="A1" s="2" t="s">
        <v>236</v>
      </c>
    </row>
    <row r="2" spans="1:7" s="13" customFormat="1" x14ac:dyDescent="0.25">
      <c r="A2" s="2" t="s">
        <v>235</v>
      </c>
    </row>
    <row r="3" spans="1:7" s="13" customFormat="1" x14ac:dyDescent="0.25">
      <c r="A3" s="2" t="s">
        <v>219</v>
      </c>
    </row>
    <row r="4" spans="1:7" s="13" customFormat="1" x14ac:dyDescent="0.25">
      <c r="A4" s="2" t="s">
        <v>30</v>
      </c>
    </row>
    <row r="5" spans="1:7" s="13" customFormat="1" x14ac:dyDescent="0.25">
      <c r="A5" s="13" t="s">
        <v>14</v>
      </c>
    </row>
    <row r="6" spans="1:7" s="14" customFormat="1" x14ac:dyDescent="0.25"/>
    <row r="9" spans="1:7" ht="30" x14ac:dyDescent="0.25">
      <c r="B9" s="55" t="s">
        <v>220</v>
      </c>
      <c r="C9" s="56" t="s">
        <v>234</v>
      </c>
      <c r="D9" s="56" t="s">
        <v>238</v>
      </c>
      <c r="E9" s="56" t="s">
        <v>239</v>
      </c>
      <c r="F9" s="38" t="s">
        <v>13</v>
      </c>
      <c r="G9" s="38" t="s">
        <v>10</v>
      </c>
    </row>
    <row r="10" spans="1:7" x14ac:dyDescent="0.25">
      <c r="B10" s="25" t="s">
        <v>221</v>
      </c>
      <c r="C10" s="57">
        <v>45233</v>
      </c>
      <c r="D10" s="57">
        <v>5900</v>
      </c>
      <c r="E10" s="57">
        <v>14159</v>
      </c>
      <c r="F10" s="57">
        <v>1304</v>
      </c>
      <c r="G10" s="57">
        <v>2825</v>
      </c>
    </row>
    <row r="11" spans="1:7" x14ac:dyDescent="0.25">
      <c r="B11" s="25" t="s">
        <v>222</v>
      </c>
      <c r="C11" s="25"/>
      <c r="D11" s="25"/>
      <c r="E11" s="25"/>
      <c r="F11" s="25"/>
      <c r="G11" s="25"/>
    </row>
    <row r="12" spans="1:7" x14ac:dyDescent="0.25">
      <c r="B12" s="21" t="s">
        <v>223</v>
      </c>
      <c r="C12" s="21">
        <v>59</v>
      </c>
      <c r="D12" s="22">
        <v>202</v>
      </c>
      <c r="E12" s="21">
        <v>941</v>
      </c>
      <c r="F12" s="21">
        <v>52</v>
      </c>
      <c r="G12" s="21">
        <v>73</v>
      </c>
    </row>
    <row r="13" spans="1:7" x14ac:dyDescent="0.25">
      <c r="B13" s="21" t="s">
        <v>224</v>
      </c>
      <c r="C13" s="21">
        <v>1</v>
      </c>
      <c r="D13" s="22">
        <v>1850</v>
      </c>
      <c r="E13" s="22">
        <v>4423</v>
      </c>
      <c r="F13" s="21">
        <v>738</v>
      </c>
      <c r="G13" s="22">
        <v>1424</v>
      </c>
    </row>
    <row r="14" spans="1:7" x14ac:dyDescent="0.25">
      <c r="B14" s="21" t="s">
        <v>225</v>
      </c>
      <c r="C14" s="21">
        <v>12</v>
      </c>
      <c r="D14" s="22">
        <v>3843</v>
      </c>
      <c r="E14" s="22">
        <v>8936</v>
      </c>
      <c r="F14" s="21">
        <v>120</v>
      </c>
      <c r="G14" s="21">
        <v>951</v>
      </c>
    </row>
    <row r="15" spans="1:7" x14ac:dyDescent="0.25">
      <c r="B15" s="21" t="s">
        <v>226</v>
      </c>
      <c r="C15" s="8">
        <v>2570</v>
      </c>
      <c r="D15" s="22">
        <v>9090</v>
      </c>
      <c r="E15" s="22">
        <v>17069</v>
      </c>
      <c r="F15" s="22">
        <v>2829</v>
      </c>
      <c r="G15" s="22">
        <v>5866</v>
      </c>
    </row>
    <row r="16" spans="1:7" x14ac:dyDescent="0.25">
      <c r="B16" s="21" t="s">
        <v>227</v>
      </c>
      <c r="C16" s="8">
        <v>2571</v>
      </c>
      <c r="D16" s="22">
        <v>9380</v>
      </c>
      <c r="E16" s="22">
        <v>13397</v>
      </c>
      <c r="F16" s="22">
        <v>2534</v>
      </c>
      <c r="G16" s="22">
        <v>4845</v>
      </c>
    </row>
    <row r="17" spans="2:7" x14ac:dyDescent="0.25">
      <c r="B17" s="21" t="s">
        <v>228</v>
      </c>
      <c r="C17" s="21">
        <v>266</v>
      </c>
      <c r="D17" s="22">
        <v>2179</v>
      </c>
      <c r="E17" s="22">
        <v>3847</v>
      </c>
      <c r="F17" s="21">
        <v>168</v>
      </c>
      <c r="G17" s="21">
        <v>688</v>
      </c>
    </row>
    <row r="18" spans="2:7" x14ac:dyDescent="0.25">
      <c r="B18" s="21" t="s">
        <v>229</v>
      </c>
      <c r="C18" s="21">
        <v>422</v>
      </c>
      <c r="D18" s="22">
        <v>2912</v>
      </c>
      <c r="E18" s="22">
        <v>5305</v>
      </c>
      <c r="F18" s="21">
        <v>235</v>
      </c>
      <c r="G18" s="21">
        <v>782</v>
      </c>
    </row>
    <row r="19" spans="2:7" x14ac:dyDescent="0.25">
      <c r="B19" s="21" t="s">
        <v>230</v>
      </c>
      <c r="C19" s="22">
        <v>2476</v>
      </c>
      <c r="D19" s="22">
        <v>7686</v>
      </c>
      <c r="E19" s="22">
        <v>12895</v>
      </c>
      <c r="F19" s="21">
        <v>118</v>
      </c>
      <c r="G19" s="22">
        <v>1167</v>
      </c>
    </row>
    <row r="20" spans="2:7" x14ac:dyDescent="0.25">
      <c r="B20" s="21" t="s">
        <v>231</v>
      </c>
      <c r="C20" s="21">
        <v>22</v>
      </c>
      <c r="D20" s="22">
        <v>643</v>
      </c>
      <c r="E20" s="22">
        <v>1184</v>
      </c>
      <c r="F20" s="21">
        <v>134</v>
      </c>
      <c r="G20" s="21">
        <v>429</v>
      </c>
    </row>
    <row r="21" spans="2:7" x14ac:dyDescent="0.25">
      <c r="B21" s="25" t="s">
        <v>232</v>
      </c>
      <c r="C21" s="57">
        <v>79982</v>
      </c>
      <c r="D21" s="57">
        <v>15738</v>
      </c>
      <c r="E21" s="57">
        <v>31176</v>
      </c>
      <c r="F21" s="57">
        <v>2778</v>
      </c>
      <c r="G21" s="57">
        <v>8326</v>
      </c>
    </row>
    <row r="22" spans="2:7" x14ac:dyDescent="0.25">
      <c r="B22" s="25" t="s">
        <v>233</v>
      </c>
      <c r="C22" s="57">
        <v>34570</v>
      </c>
      <c r="D22" s="57">
        <v>8510</v>
      </c>
      <c r="E22" s="57">
        <v>14737</v>
      </c>
      <c r="F22" s="57">
        <v>1865</v>
      </c>
      <c r="G22" s="57">
        <v>4858</v>
      </c>
    </row>
  </sheetData>
  <sheetProtection algorithmName="SHA-512" hashValue="BdYyt1Ig0wmxUiZQRECLSyxEYGRo0Xsv3sxF/oqeq6gbxd96Fc6Ebc2OTh9MTQAhGcI00AVciP6cdzyyCDCwgg==" saltValue="dJ87psZb+jcwkli3gbiX2Q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4E803-A947-44FB-9B0A-1AF988CA21FC}">
  <sheetPr>
    <tabColor theme="4" tint="0.79998168889431442"/>
  </sheetPr>
  <dimension ref="A1:H21"/>
  <sheetViews>
    <sheetView zoomScaleNormal="100" zoomScaleSheetLayoutView="94" workbookViewId="0">
      <pane ySplit="6" topLeftCell="A7" activePane="bottomLeft" state="frozen"/>
      <selection activeCell="B19" sqref="B19"/>
      <selection pane="bottomLeft" activeCell="B19" sqref="B19:H19"/>
    </sheetView>
  </sheetViews>
  <sheetFormatPr defaultRowHeight="15" x14ac:dyDescent="0.25"/>
  <cols>
    <col min="1" max="1" width="12" customWidth="1"/>
    <col min="2" max="2" width="43" customWidth="1"/>
    <col min="3" max="8" width="12.140625" customWidth="1"/>
  </cols>
  <sheetData>
    <row r="1" spans="1:8" s="13" customFormat="1" x14ac:dyDescent="0.25">
      <c r="A1" s="2" t="s">
        <v>175</v>
      </c>
    </row>
    <row r="2" spans="1:8" s="13" customFormat="1" x14ac:dyDescent="0.25">
      <c r="A2" s="2" t="s">
        <v>242</v>
      </c>
    </row>
    <row r="3" spans="1:8" s="13" customFormat="1" x14ac:dyDescent="0.25">
      <c r="A3" s="2" t="s">
        <v>241</v>
      </c>
    </row>
    <row r="4" spans="1:8" s="13" customFormat="1" x14ac:dyDescent="0.25">
      <c r="A4" s="2" t="s">
        <v>30</v>
      </c>
    </row>
    <row r="5" spans="1:8" s="13" customFormat="1" x14ac:dyDescent="0.25">
      <c r="A5" s="13" t="s">
        <v>14</v>
      </c>
    </row>
    <row r="6" spans="1:8" s="14" customFormat="1" x14ac:dyDescent="0.25"/>
    <row r="9" spans="1:8" x14ac:dyDescent="0.25">
      <c r="B9" s="55" t="s">
        <v>245</v>
      </c>
      <c r="C9" s="56">
        <v>2015</v>
      </c>
      <c r="D9" s="56">
        <v>2016</v>
      </c>
      <c r="E9" s="56">
        <v>2017</v>
      </c>
      <c r="F9" s="56">
        <v>2018</v>
      </c>
      <c r="G9" s="56">
        <v>2019</v>
      </c>
      <c r="H9" s="56">
        <v>2020</v>
      </c>
    </row>
    <row r="10" spans="1:8" x14ac:dyDescent="0.25">
      <c r="B10" s="144" t="s">
        <v>3</v>
      </c>
      <c r="C10" s="144"/>
      <c r="D10" s="144"/>
      <c r="E10" s="144"/>
      <c r="F10" s="144"/>
      <c r="G10" s="144"/>
      <c r="H10" s="144"/>
    </row>
    <row r="11" spans="1:8" x14ac:dyDescent="0.25">
      <c r="B11" s="20" t="s">
        <v>243</v>
      </c>
      <c r="C11" s="40">
        <f>SUM(C14,C17,C20)</f>
        <v>2538</v>
      </c>
      <c r="D11" s="40">
        <f t="shared" ref="D11:H11" si="0">SUM(D14,D17,D20)</f>
        <v>4483</v>
      </c>
      <c r="E11" s="40">
        <f t="shared" si="0"/>
        <v>7676</v>
      </c>
      <c r="F11" s="40">
        <f t="shared" si="0"/>
        <v>14652</v>
      </c>
      <c r="G11" s="40">
        <f t="shared" si="0"/>
        <v>12487</v>
      </c>
      <c r="H11" s="40">
        <f t="shared" si="0"/>
        <v>189579</v>
      </c>
    </row>
    <row r="12" spans="1:8" x14ac:dyDescent="0.25">
      <c r="B12" s="20" t="s">
        <v>244</v>
      </c>
      <c r="C12" s="40">
        <f>SUM(C15,C18,C21)</f>
        <v>933</v>
      </c>
      <c r="D12" s="40">
        <f t="shared" ref="D12:H12" si="1">SUM(D15,D18,D21)</f>
        <v>13294</v>
      </c>
      <c r="E12" s="40">
        <f t="shared" si="1"/>
        <v>25789</v>
      </c>
      <c r="F12" s="40">
        <f t="shared" si="1"/>
        <v>38455</v>
      </c>
      <c r="G12" s="40">
        <f t="shared" si="1"/>
        <v>25672</v>
      </c>
      <c r="H12" s="40">
        <f t="shared" si="1"/>
        <v>50046</v>
      </c>
    </row>
    <row r="13" spans="1:8" x14ac:dyDescent="0.25">
      <c r="B13" s="143" t="s">
        <v>70</v>
      </c>
      <c r="C13" s="143"/>
      <c r="D13" s="143"/>
      <c r="E13" s="143"/>
      <c r="F13" s="143"/>
      <c r="G13" s="143"/>
      <c r="H13" s="143"/>
    </row>
    <row r="14" spans="1:8" x14ac:dyDescent="0.25">
      <c r="B14" s="21" t="s">
        <v>243</v>
      </c>
      <c r="C14" s="6">
        <v>2471</v>
      </c>
      <c r="D14" s="6">
        <v>2882</v>
      </c>
      <c r="E14" s="6">
        <v>4956</v>
      </c>
      <c r="F14" s="6">
        <v>9231</v>
      </c>
      <c r="G14" s="6">
        <v>7589</v>
      </c>
      <c r="H14" s="6">
        <v>113201</v>
      </c>
    </row>
    <row r="15" spans="1:8" x14ac:dyDescent="0.25">
      <c r="B15" s="21" t="s">
        <v>244</v>
      </c>
      <c r="C15" s="6">
        <v>926</v>
      </c>
      <c r="D15" s="6">
        <v>6376</v>
      </c>
      <c r="E15" s="6">
        <v>10092</v>
      </c>
      <c r="F15" s="6">
        <v>12993</v>
      </c>
      <c r="G15" s="6">
        <v>9269</v>
      </c>
      <c r="H15" s="6">
        <v>31032</v>
      </c>
    </row>
    <row r="16" spans="1:8" x14ac:dyDescent="0.25">
      <c r="B16" s="143" t="s">
        <v>22</v>
      </c>
      <c r="C16" s="143"/>
      <c r="D16" s="143"/>
      <c r="E16" s="143"/>
      <c r="F16" s="143"/>
      <c r="G16" s="143"/>
      <c r="H16" s="143"/>
    </row>
    <row r="17" spans="2:8" x14ac:dyDescent="0.25">
      <c r="B17" s="21" t="s">
        <v>243</v>
      </c>
      <c r="C17" s="6">
        <v>0</v>
      </c>
      <c r="D17" s="6">
        <v>1539</v>
      </c>
      <c r="E17" s="6">
        <v>2644</v>
      </c>
      <c r="F17" s="6">
        <v>5206</v>
      </c>
      <c r="G17" s="6">
        <v>4689</v>
      </c>
      <c r="H17" s="6">
        <v>72522</v>
      </c>
    </row>
    <row r="18" spans="2:8" x14ac:dyDescent="0.25">
      <c r="B18" s="21" t="s">
        <v>244</v>
      </c>
      <c r="C18" s="6">
        <v>0</v>
      </c>
      <c r="D18" s="6">
        <v>6911</v>
      </c>
      <c r="E18" s="6">
        <v>15681</v>
      </c>
      <c r="F18" s="6">
        <v>25411</v>
      </c>
      <c r="G18" s="6">
        <v>16353</v>
      </c>
      <c r="H18" s="6">
        <v>18323</v>
      </c>
    </row>
    <row r="19" spans="2:8" x14ac:dyDescent="0.25">
      <c r="B19" s="143" t="s">
        <v>246</v>
      </c>
      <c r="C19" s="143"/>
      <c r="D19" s="143"/>
      <c r="E19" s="143"/>
      <c r="F19" s="143"/>
      <c r="G19" s="143"/>
      <c r="H19" s="143"/>
    </row>
    <row r="20" spans="2:8" x14ac:dyDescent="0.25">
      <c r="B20" s="21" t="s">
        <v>243</v>
      </c>
      <c r="C20" s="6">
        <v>67</v>
      </c>
      <c r="D20" s="6">
        <v>62</v>
      </c>
      <c r="E20" s="6">
        <v>76</v>
      </c>
      <c r="F20" s="6">
        <v>215</v>
      </c>
      <c r="G20" s="6">
        <v>209</v>
      </c>
      <c r="H20" s="6">
        <v>3856</v>
      </c>
    </row>
    <row r="21" spans="2:8" x14ac:dyDescent="0.25">
      <c r="B21" s="21" t="s">
        <v>244</v>
      </c>
      <c r="C21" s="6">
        <v>7</v>
      </c>
      <c r="D21" s="6">
        <v>7</v>
      </c>
      <c r="E21" s="6">
        <v>16</v>
      </c>
      <c r="F21" s="6">
        <v>51</v>
      </c>
      <c r="G21" s="6">
        <v>50</v>
      </c>
      <c r="H21" s="6">
        <v>691</v>
      </c>
    </row>
  </sheetData>
  <sheetProtection algorithmName="SHA-512" hashValue="/KMwfARWhDWJ5qoYH+V5LJj962EzHEPMbIW3RN4NqTUGB+UP2XQt23mg68+uuNkzy81J5ZKfuinboZJigdqIZQ==" saltValue="RUHcusZY4rLmglbpD/e1Rw==" spinCount="100000" sheet="1" objects="1" scenarios="1"/>
  <mergeCells count="4">
    <mergeCell ref="B13:H13"/>
    <mergeCell ref="B16:H16"/>
    <mergeCell ref="B19:H19"/>
    <mergeCell ref="B10:H10"/>
  </mergeCells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1FC98-2F64-4AEF-BA3D-2F757DFAE377}">
  <sheetPr>
    <tabColor theme="4" tint="0.79998168889431442"/>
  </sheetPr>
  <dimension ref="A1:H31"/>
  <sheetViews>
    <sheetView zoomScaleNormal="100" zoomScaleSheetLayoutView="94" workbookViewId="0">
      <pane ySplit="7" topLeftCell="A8" activePane="bottomLeft" state="frozen"/>
      <selection activeCell="B19" sqref="B19"/>
      <selection pane="bottomLeft" activeCell="B19" sqref="B19"/>
    </sheetView>
  </sheetViews>
  <sheetFormatPr defaultRowHeight="15" x14ac:dyDescent="0.25"/>
  <cols>
    <col min="1" max="1" width="12" customWidth="1"/>
    <col min="2" max="2" width="38" customWidth="1"/>
    <col min="3" max="8" width="20.42578125" customWidth="1"/>
  </cols>
  <sheetData>
    <row r="1" spans="1:8" s="13" customFormat="1" x14ac:dyDescent="0.25">
      <c r="A1" s="2" t="s">
        <v>248</v>
      </c>
    </row>
    <row r="2" spans="1:8" s="13" customFormat="1" x14ac:dyDescent="0.25">
      <c r="A2" s="2" t="s">
        <v>249</v>
      </c>
    </row>
    <row r="3" spans="1:8" s="13" customFormat="1" x14ac:dyDescent="0.25">
      <c r="A3" s="2" t="s">
        <v>250</v>
      </c>
    </row>
    <row r="4" spans="1:8" s="13" customFormat="1" x14ac:dyDescent="0.25">
      <c r="A4" s="2" t="s">
        <v>30</v>
      </c>
    </row>
    <row r="5" spans="1:8" s="13" customFormat="1" x14ac:dyDescent="0.25">
      <c r="A5" s="13" t="s">
        <v>14</v>
      </c>
    </row>
    <row r="6" spans="1:8" s="13" customFormat="1" x14ac:dyDescent="0.25">
      <c r="A6" s="13" t="s">
        <v>251</v>
      </c>
    </row>
    <row r="7" spans="1:8" s="14" customFormat="1" x14ac:dyDescent="0.25"/>
    <row r="9" spans="1:8" ht="45" x14ac:dyDescent="0.25">
      <c r="B9" s="55" t="s">
        <v>262</v>
      </c>
      <c r="C9" s="56" t="s">
        <v>263</v>
      </c>
      <c r="D9" s="56" t="s">
        <v>265</v>
      </c>
      <c r="E9" s="56" t="s">
        <v>264</v>
      </c>
      <c r="F9" s="56" t="s">
        <v>212</v>
      </c>
      <c r="G9" s="56" t="s">
        <v>170</v>
      </c>
      <c r="H9" s="56" t="s">
        <v>64</v>
      </c>
    </row>
    <row r="10" spans="1:8" x14ac:dyDescent="0.25">
      <c r="B10" s="27" t="s">
        <v>257</v>
      </c>
      <c r="C10" s="65">
        <v>362298030.32436258</v>
      </c>
      <c r="D10" s="65">
        <v>111135261.35256253</v>
      </c>
      <c r="E10" s="65">
        <v>245764575.02098751</v>
      </c>
      <c r="F10" s="65">
        <v>433634474.8354196</v>
      </c>
      <c r="G10" s="65">
        <v>716670371.34400463</v>
      </c>
      <c r="H10" s="65">
        <f>SUM(C10:G10)</f>
        <v>1869502712.877337</v>
      </c>
    </row>
    <row r="11" spans="1:8" x14ac:dyDescent="0.25">
      <c r="B11" s="61" t="s">
        <v>252</v>
      </c>
      <c r="C11" s="60">
        <v>30200000</v>
      </c>
      <c r="D11" s="60"/>
      <c r="E11" s="60"/>
      <c r="F11" s="60"/>
      <c r="G11" s="60"/>
      <c r="H11" s="60">
        <f t="shared" ref="H11:H12" si="0">SUM(C11:G11)</f>
        <v>30200000</v>
      </c>
    </row>
    <row r="12" spans="1:8" x14ac:dyDescent="0.25">
      <c r="B12" s="62" t="s">
        <v>253</v>
      </c>
      <c r="C12" s="60">
        <v>15549621.523071351</v>
      </c>
      <c r="D12" s="60">
        <v>7377112.2706546187</v>
      </c>
      <c r="E12" s="60">
        <v>1893284.8531423844</v>
      </c>
      <c r="F12" s="60">
        <v>11494379.35313168</v>
      </c>
      <c r="G12" s="60">
        <v>192266843.91000023</v>
      </c>
      <c r="H12" s="60">
        <f t="shared" si="0"/>
        <v>228581241.91000026</v>
      </c>
    </row>
    <row r="13" spans="1:8" x14ac:dyDescent="0.25">
      <c r="B13" s="25" t="s">
        <v>254</v>
      </c>
      <c r="C13" s="11">
        <f>C10+C11-C12</f>
        <v>376948408.80129123</v>
      </c>
      <c r="D13" s="11">
        <f t="shared" ref="D13:G13" si="1">D10+D11-D12</f>
        <v>103758149.08190791</v>
      </c>
      <c r="E13" s="11">
        <f t="shared" si="1"/>
        <v>243871290.16784513</v>
      </c>
      <c r="F13" s="11">
        <f t="shared" si="1"/>
        <v>422140095.48228794</v>
      </c>
      <c r="G13" s="11">
        <f t="shared" si="1"/>
        <v>524403527.43400443</v>
      </c>
      <c r="H13" s="11">
        <f>SUM(C13:G13)</f>
        <v>1671121470.9673367</v>
      </c>
    </row>
    <row r="14" spans="1:8" x14ac:dyDescent="0.25">
      <c r="B14" s="63" t="s">
        <v>255</v>
      </c>
      <c r="C14" s="31">
        <f>C13/$H$13</f>
        <v>0.22556613349183577</v>
      </c>
      <c r="D14" s="31">
        <f t="shared" ref="D14:H14" si="2">D13/$H$13</f>
        <v>6.208893302163547E-2</v>
      </c>
      <c r="E14" s="31">
        <f t="shared" si="2"/>
        <v>0.14593271309396741</v>
      </c>
      <c r="F14" s="31">
        <f t="shared" si="2"/>
        <v>0.25260886345857919</v>
      </c>
      <c r="G14" s="31">
        <f t="shared" si="2"/>
        <v>0.31380335693398215</v>
      </c>
      <c r="H14" s="31">
        <f t="shared" si="2"/>
        <v>1</v>
      </c>
    </row>
    <row r="17" spans="2:8" ht="45" x14ac:dyDescent="0.25">
      <c r="B17" s="55" t="s">
        <v>261</v>
      </c>
      <c r="C17" s="56" t="s">
        <v>263</v>
      </c>
      <c r="D17" s="56" t="s">
        <v>265</v>
      </c>
      <c r="E17" s="56" t="s">
        <v>264</v>
      </c>
      <c r="F17" s="56" t="s">
        <v>212</v>
      </c>
      <c r="G17" s="56" t="s">
        <v>170</v>
      </c>
      <c r="H17" s="56" t="s">
        <v>64</v>
      </c>
    </row>
    <row r="18" spans="2:8" x14ac:dyDescent="0.25">
      <c r="B18" s="27" t="s">
        <v>256</v>
      </c>
      <c r="C18" s="64">
        <v>1165348</v>
      </c>
      <c r="D18" s="64">
        <v>250699</v>
      </c>
      <c r="E18" s="64">
        <v>169368</v>
      </c>
      <c r="F18" s="64">
        <v>278873</v>
      </c>
      <c r="G18" s="64">
        <v>1207096</v>
      </c>
      <c r="H18" s="64">
        <f>SUM(C18:G18)</f>
        <v>3071384</v>
      </c>
    </row>
    <row r="19" spans="2:8" x14ac:dyDescent="0.25">
      <c r="B19" s="27" t="s">
        <v>258</v>
      </c>
      <c r="C19" s="66">
        <f>C18/12</f>
        <v>97112.333333333328</v>
      </c>
      <c r="D19" s="66">
        <f t="shared" ref="D19:H19" si="3">D18/12</f>
        <v>20891.583333333332</v>
      </c>
      <c r="E19" s="66">
        <f t="shared" si="3"/>
        <v>14114</v>
      </c>
      <c r="F19" s="66">
        <f t="shared" si="3"/>
        <v>23239.416666666668</v>
      </c>
      <c r="G19" s="66">
        <f t="shared" si="3"/>
        <v>100591.33333333333</v>
      </c>
      <c r="H19" s="66">
        <f t="shared" si="3"/>
        <v>255948.66666666666</v>
      </c>
    </row>
    <row r="20" spans="2:8" x14ac:dyDescent="0.25">
      <c r="B20" s="61" t="s">
        <v>259</v>
      </c>
      <c r="C20" s="53">
        <v>22155.083333333332</v>
      </c>
      <c r="D20" s="53"/>
      <c r="E20" s="53"/>
      <c r="F20" s="53"/>
      <c r="G20" s="53"/>
      <c r="H20" s="53">
        <f t="shared" ref="H20" si="4">SUM(C20:G20)</f>
        <v>22155.083333333332</v>
      </c>
    </row>
    <row r="21" spans="2:8" x14ac:dyDescent="0.25">
      <c r="B21" s="20" t="s">
        <v>260</v>
      </c>
      <c r="C21" s="40">
        <f>SUM(C19:C20)</f>
        <v>119267.41666666666</v>
      </c>
      <c r="D21" s="40">
        <f t="shared" ref="D21:G21" si="5">SUM(D19:D20)</f>
        <v>20891.583333333332</v>
      </c>
      <c r="E21" s="40">
        <f t="shared" si="5"/>
        <v>14114</v>
      </c>
      <c r="F21" s="40">
        <f t="shared" si="5"/>
        <v>23239.416666666668</v>
      </c>
      <c r="G21" s="40">
        <f t="shared" si="5"/>
        <v>100591.33333333333</v>
      </c>
      <c r="H21" s="40">
        <f>SUM(C21:G21)</f>
        <v>278103.75</v>
      </c>
    </row>
    <row r="22" spans="2:8" x14ac:dyDescent="0.25">
      <c r="B22" s="63" t="s">
        <v>255</v>
      </c>
      <c r="C22" s="31">
        <f>C21/$H$21</f>
        <v>0.42885943345484073</v>
      </c>
      <c r="D22" s="31">
        <f t="shared" ref="D22:H22" si="6">D21/$H$21</f>
        <v>7.5121544867098461E-2</v>
      </c>
      <c r="E22" s="31">
        <f t="shared" si="6"/>
        <v>5.0750843884701302E-2</v>
      </c>
      <c r="F22" s="31">
        <f t="shared" si="6"/>
        <v>8.3563837836299101E-2</v>
      </c>
      <c r="G22" s="31">
        <f t="shared" si="6"/>
        <v>0.36170433995706036</v>
      </c>
      <c r="H22" s="31">
        <f t="shared" si="6"/>
        <v>1</v>
      </c>
    </row>
    <row r="23" spans="2:8" x14ac:dyDescent="0.25">
      <c r="C23" s="59"/>
      <c r="D23" s="59"/>
      <c r="E23" s="59"/>
      <c r="G23" s="59"/>
    </row>
    <row r="24" spans="2:8" x14ac:dyDescent="0.25">
      <c r="C24" s="59"/>
      <c r="D24" s="59"/>
      <c r="E24" s="59"/>
      <c r="G24" s="59"/>
    </row>
    <row r="25" spans="2:8" ht="30" x14ac:dyDescent="0.25">
      <c r="B25" s="67" t="s">
        <v>266</v>
      </c>
      <c r="C25" s="56" t="s">
        <v>267</v>
      </c>
      <c r="D25" s="56" t="s">
        <v>264</v>
      </c>
      <c r="E25" s="56" t="s">
        <v>212</v>
      </c>
      <c r="F25" s="41"/>
      <c r="G25" s="41"/>
      <c r="H25" s="41"/>
    </row>
    <row r="26" spans="2:8" x14ac:dyDescent="0.25">
      <c r="B26" s="20" t="s">
        <v>268</v>
      </c>
      <c r="C26" s="68">
        <f>SUM(C14:D14,G14)</f>
        <v>0.60145842344745337</v>
      </c>
      <c r="D26" s="68">
        <f>E14</f>
        <v>0.14593271309396741</v>
      </c>
      <c r="E26" s="68">
        <f>F14</f>
        <v>0.25260886345857919</v>
      </c>
      <c r="F26" s="59"/>
      <c r="G26" s="59"/>
    </row>
    <row r="27" spans="2:8" x14ac:dyDescent="0.25">
      <c r="B27" s="20" t="s">
        <v>9</v>
      </c>
      <c r="C27" s="68">
        <f>SUM(C22:D22,G22)</f>
        <v>0.86568531827899964</v>
      </c>
      <c r="D27" s="68">
        <f>E22</f>
        <v>5.0750843884701302E-2</v>
      </c>
      <c r="E27" s="68">
        <f>F22</f>
        <v>8.3563837836299101E-2</v>
      </c>
    </row>
    <row r="30" spans="2:8" x14ac:dyDescent="0.25">
      <c r="C30" s="41"/>
      <c r="D30" s="41"/>
      <c r="E30" s="41"/>
      <c r="F30" s="41"/>
      <c r="G30" s="41"/>
      <c r="H30" s="41"/>
    </row>
    <row r="31" spans="2:8" x14ac:dyDescent="0.25">
      <c r="C31" s="59"/>
      <c r="D31" s="59"/>
      <c r="E31" s="59"/>
      <c r="F31" s="59"/>
      <c r="G31" s="59"/>
      <c r="H31" s="41"/>
    </row>
  </sheetData>
  <sheetProtection algorithmName="SHA-512" hashValue="lQMYLIFR6yrwY4sH+Z2OdzyOIub9NOiiujYkFJpAfRHdxGiBTYB5qC+dVbQP9j2pj6o0CrHuZNbDCfLheURREQ==" saltValue="QeA3KU3zmB4fmiIBjl7z/Q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467C9-0D46-4CB8-9A21-F6A296DB8F4C}">
  <sheetPr>
    <tabColor theme="4" tint="0.79998168889431442"/>
  </sheetPr>
  <dimension ref="A1:G34"/>
  <sheetViews>
    <sheetView zoomScaleNormal="100" zoomScaleSheetLayoutView="94" workbookViewId="0">
      <pane ySplit="6" topLeftCell="A7" activePane="bottomLeft" state="frozen"/>
      <selection activeCell="B19" sqref="B19"/>
      <selection pane="bottomLeft" activeCell="B19" sqref="B19"/>
    </sheetView>
  </sheetViews>
  <sheetFormatPr defaultRowHeight="15" x14ac:dyDescent="0.25"/>
  <cols>
    <col min="1" max="1" width="12" customWidth="1"/>
    <col min="2" max="2" width="38" customWidth="1"/>
    <col min="3" max="8" width="20.42578125" customWidth="1"/>
  </cols>
  <sheetData>
    <row r="1" spans="1:7" s="13" customFormat="1" x14ac:dyDescent="0.25">
      <c r="A1" s="2" t="s">
        <v>269</v>
      </c>
    </row>
    <row r="2" spans="1:7" s="13" customFormat="1" x14ac:dyDescent="0.25">
      <c r="A2" s="2" t="s">
        <v>280</v>
      </c>
    </row>
    <row r="3" spans="1:7" s="13" customFormat="1" x14ac:dyDescent="0.25">
      <c r="A3" s="2" t="s">
        <v>250</v>
      </c>
    </row>
    <row r="4" spans="1:7" s="13" customFormat="1" x14ac:dyDescent="0.25">
      <c r="A4" s="2" t="s">
        <v>30</v>
      </c>
    </row>
    <row r="5" spans="1:7" s="13" customFormat="1" x14ac:dyDescent="0.25">
      <c r="A5" s="13" t="s">
        <v>14</v>
      </c>
    </row>
    <row r="6" spans="1:7" s="14" customFormat="1" x14ac:dyDescent="0.25"/>
    <row r="8" spans="1:7" ht="45" x14ac:dyDescent="0.25">
      <c r="B8" s="67" t="s">
        <v>282</v>
      </c>
      <c r="C8" s="56" t="s">
        <v>263</v>
      </c>
      <c r="D8" s="56" t="s">
        <v>265</v>
      </c>
      <c r="E8" s="56" t="s">
        <v>264</v>
      </c>
      <c r="F8" s="56" t="s">
        <v>212</v>
      </c>
      <c r="G8" s="56" t="s">
        <v>170</v>
      </c>
    </row>
    <row r="9" spans="1:7" x14ac:dyDescent="0.25">
      <c r="B9" s="25" t="s">
        <v>3</v>
      </c>
      <c r="C9" s="72">
        <v>297.54923748210081</v>
      </c>
      <c r="D9" s="72">
        <v>413.87540070725413</v>
      </c>
      <c r="E9" s="72">
        <v>1439.8900038250738</v>
      </c>
      <c r="F9" s="72">
        <v>1513.7359854926362</v>
      </c>
      <c r="G9" s="72">
        <v>434.43398655451125</v>
      </c>
    </row>
    <row r="10" spans="1:7" x14ac:dyDescent="0.25">
      <c r="B10" s="70" t="s">
        <v>270</v>
      </c>
      <c r="C10" s="74">
        <v>0.26392776377701249</v>
      </c>
      <c r="D10" s="74">
        <v>0.38618959424934657</v>
      </c>
      <c r="E10" s="73">
        <v>5.3417493521345082E-2</v>
      </c>
      <c r="F10" s="73">
        <v>0.15057331190172776</v>
      </c>
      <c r="G10" s="74">
        <v>0.43505716686021317</v>
      </c>
    </row>
    <row r="11" spans="1:7" x14ac:dyDescent="0.25">
      <c r="B11" s="70" t="s">
        <v>271</v>
      </c>
      <c r="C11" s="73">
        <v>9.6348223089442395E-2</v>
      </c>
      <c r="D11" s="73">
        <v>0.16063751199359291</v>
      </c>
      <c r="E11" s="73">
        <v>1.0859484212033864E-2</v>
      </c>
      <c r="F11" s="73">
        <v>3.9178023997424656E-2</v>
      </c>
      <c r="G11" s="73">
        <v>0.13654807300321103</v>
      </c>
    </row>
    <row r="12" spans="1:7" x14ac:dyDescent="0.25">
      <c r="B12" s="70" t="s">
        <v>272</v>
      </c>
      <c r="C12" s="73">
        <v>1.8108579642100268E-2</v>
      </c>
      <c r="D12" s="73">
        <v>4.9035577050564327E-2</v>
      </c>
      <c r="E12" s="73">
        <v>4.6124787382312862E-2</v>
      </c>
      <c r="F12" s="73">
        <v>6.6286313693819654E-2</v>
      </c>
      <c r="G12" s="73">
        <v>8.4249225775010414E-2</v>
      </c>
    </row>
    <row r="13" spans="1:7" x14ac:dyDescent="0.25">
      <c r="B13" s="70" t="s">
        <v>273</v>
      </c>
      <c r="C13" s="73">
        <v>1.5908071519030011E-3</v>
      </c>
      <c r="D13" s="73">
        <v>5.187512569640871E-3</v>
      </c>
      <c r="E13" s="74">
        <v>0.76478018610997001</v>
      </c>
      <c r="F13" s="74">
        <v>0.51371805010767513</v>
      </c>
      <c r="G13" s="73">
        <v>1.8477837753533156E-2</v>
      </c>
    </row>
    <row r="14" spans="1:7" x14ac:dyDescent="0.25">
      <c r="B14" s="70" t="s">
        <v>274</v>
      </c>
      <c r="C14" s="73">
        <v>0.17527694759888873</v>
      </c>
      <c r="D14" s="73">
        <v>2.7191232818489657E-2</v>
      </c>
      <c r="E14" s="73">
        <v>8.54108777877308E-3</v>
      </c>
      <c r="F14" s="73">
        <v>6.9597457072122421E-2</v>
      </c>
      <c r="G14" s="73">
        <v>4.7313634924685911E-2</v>
      </c>
    </row>
    <row r="15" spans="1:7" x14ac:dyDescent="0.25">
      <c r="B15" s="70" t="s">
        <v>275</v>
      </c>
      <c r="C15" s="73">
        <v>0.13195094276847344</v>
      </c>
      <c r="D15" s="73">
        <v>0.12380611489495835</v>
      </c>
      <c r="E15" s="73">
        <v>2.1519578517612097E-2</v>
      </c>
      <c r="F15" s="73">
        <v>2.5251538013800184E-2</v>
      </c>
      <c r="G15" s="73">
        <v>0.10008733405899016</v>
      </c>
    </row>
    <row r="16" spans="1:7" x14ac:dyDescent="0.25">
      <c r="B16" s="70" t="s">
        <v>276</v>
      </c>
      <c r="C16" s="73">
        <v>9.7931894190409166E-2</v>
      </c>
      <c r="D16" s="73">
        <v>3.0415856949672207E-2</v>
      </c>
      <c r="E16" s="73">
        <v>6.3099231657308781E-3</v>
      </c>
      <c r="F16" s="73">
        <v>1.302451126035053E-2</v>
      </c>
      <c r="G16" s="73">
        <v>3.2394157552530715E-2</v>
      </c>
    </row>
    <row r="17" spans="2:7" x14ac:dyDescent="0.25">
      <c r="B17" s="70" t="s">
        <v>277</v>
      </c>
      <c r="C17" s="73">
        <v>0.21486484178177059</v>
      </c>
      <c r="D17" s="73">
        <v>0.2175365994737351</v>
      </c>
      <c r="E17" s="73">
        <v>8.844745931222206E-2</v>
      </c>
      <c r="F17" s="73">
        <v>0.12237079395307962</v>
      </c>
      <c r="G17" s="73">
        <v>0.1458725700718255</v>
      </c>
    </row>
    <row r="19" spans="2:7" ht="45" x14ac:dyDescent="0.25">
      <c r="B19" s="55" t="s">
        <v>278</v>
      </c>
      <c r="C19" s="56" t="s">
        <v>263</v>
      </c>
      <c r="D19" s="56" t="s">
        <v>265</v>
      </c>
      <c r="E19" s="56" t="s">
        <v>264</v>
      </c>
      <c r="F19" s="56" t="s">
        <v>212</v>
      </c>
      <c r="G19" s="56" t="s">
        <v>170</v>
      </c>
    </row>
    <row r="20" spans="2:7" x14ac:dyDescent="0.25">
      <c r="B20" s="25" t="s">
        <v>3</v>
      </c>
      <c r="C20" s="72">
        <v>297.54923748210081</v>
      </c>
      <c r="D20" s="72">
        <v>413.87540070725413</v>
      </c>
      <c r="E20" s="72">
        <v>1439.8900038250738</v>
      </c>
      <c r="F20" s="72">
        <v>1513.7359854926362</v>
      </c>
      <c r="G20" s="72">
        <v>434.43398655451125</v>
      </c>
    </row>
    <row r="21" spans="2:7" x14ac:dyDescent="0.25">
      <c r="B21" s="70" t="s">
        <v>270</v>
      </c>
      <c r="C21" s="71">
        <v>78.531504862206091</v>
      </c>
      <c r="D21" s="71">
        <v>159.8343730689202</v>
      </c>
      <c r="E21" s="71">
        <v>76.915314950775425</v>
      </c>
      <c r="F21" s="71">
        <v>227.92824068045195</v>
      </c>
      <c r="G21" s="71">
        <v>189.0036193781936</v>
      </c>
    </row>
    <row r="22" spans="2:7" x14ac:dyDescent="0.25">
      <c r="B22" s="70" t="s">
        <v>271</v>
      </c>
      <c r="C22" s="71">
        <v>28.668340313018923</v>
      </c>
      <c r="D22" s="71">
        <v>66.483914644964614</v>
      </c>
      <c r="E22" s="71">
        <v>15.636462763603769</v>
      </c>
      <c r="F22" s="71">
        <v>59.305184765395765</v>
      </c>
      <c r="G22" s="71">
        <v>59.321123711121409</v>
      </c>
    </row>
    <row r="23" spans="2:7" x14ac:dyDescent="0.25">
      <c r="B23" s="70" t="s">
        <v>272</v>
      </c>
      <c r="C23" s="71">
        <v>5.388194064390829</v>
      </c>
      <c r="D23" s="71">
        <v>20.294619100713746</v>
      </c>
      <c r="E23" s="71">
        <v>66.414620280349183</v>
      </c>
      <c r="F23" s="71">
        <v>100.33997838398813</v>
      </c>
      <c r="G23" s="71">
        <v>36.600727017568857</v>
      </c>
    </row>
    <row r="24" spans="2:7" x14ac:dyDescent="0.25">
      <c r="B24" s="70" t="s">
        <v>273</v>
      </c>
      <c r="C24" s="71">
        <v>0.47334345502981046</v>
      </c>
      <c r="D24" s="71">
        <v>2.1469838434340329</v>
      </c>
      <c r="E24" s="71">
        <v>1101.1993451032254</v>
      </c>
      <c r="F24" s="71">
        <v>777.63349884509705</v>
      </c>
      <c r="G24" s="71">
        <v>8.0274007181748637</v>
      </c>
    </row>
    <row r="25" spans="2:7" x14ac:dyDescent="0.25">
      <c r="B25" s="70" t="s">
        <v>274</v>
      </c>
      <c r="C25" s="71">
        <v>52.153522106239478</v>
      </c>
      <c r="D25" s="71">
        <v>11.253782378476647</v>
      </c>
      <c r="E25" s="71">
        <v>12.298226914447861</v>
      </c>
      <c r="F25" s="71">
        <v>105.35217526885069</v>
      </c>
      <c r="G25" s="71">
        <v>20.554651038716052</v>
      </c>
    </row>
    <row r="26" spans="2:7" x14ac:dyDescent="0.25">
      <c r="B26" s="70" t="s">
        <v>275</v>
      </c>
      <c r="C26" s="71">
        <v>39.261902405803596</v>
      </c>
      <c r="D26" s="71">
        <v>51.240305412159231</v>
      </c>
      <c r="E26" s="71">
        <v>30.985825994038457</v>
      </c>
      <c r="F26" s="71">
        <v>38.224161780524589</v>
      </c>
      <c r="G26" s="71">
        <v>43.481339538860205</v>
      </c>
    </row>
    <row r="27" spans="2:7" x14ac:dyDescent="0.25">
      <c r="B27" s="70" t="s">
        <v>276</v>
      </c>
      <c r="C27" s="71">
        <v>29.139560441534027</v>
      </c>
      <c r="D27" s="71">
        <v>12.588374982900104</v>
      </c>
      <c r="E27" s="71">
        <v>9.0855952912401552</v>
      </c>
      <c r="F27" s="71">
        <v>19.715671388246648</v>
      </c>
      <c r="G27" s="71">
        <v>14.073123006620847</v>
      </c>
    </row>
    <row r="28" spans="2:7" x14ac:dyDescent="0.25">
      <c r="B28" s="70" t="s">
        <v>277</v>
      </c>
      <c r="C28" s="71">
        <v>63.932869833878073</v>
      </c>
      <c r="D28" s="71">
        <v>90.033047275685561</v>
      </c>
      <c r="E28" s="71">
        <v>127.35461252739348</v>
      </c>
      <c r="F28" s="71">
        <v>185.23707438008131</v>
      </c>
      <c r="G28" s="71">
        <v>63.372002145255443</v>
      </c>
    </row>
    <row r="29" spans="2:7" x14ac:dyDescent="0.25">
      <c r="C29" s="69"/>
      <c r="D29" s="69"/>
      <c r="E29" s="69"/>
      <c r="F29" s="69"/>
      <c r="G29" s="69"/>
    </row>
    <row r="30" spans="2:7" x14ac:dyDescent="0.25">
      <c r="C30" s="69"/>
      <c r="D30" s="69"/>
      <c r="E30" s="69"/>
      <c r="F30" s="69"/>
      <c r="G30" s="69"/>
    </row>
    <row r="31" spans="2:7" x14ac:dyDescent="0.25">
      <c r="C31" s="69"/>
      <c r="D31" s="69"/>
      <c r="E31" s="69"/>
      <c r="F31" s="69"/>
      <c r="G31" s="69"/>
    </row>
    <row r="32" spans="2:7" x14ac:dyDescent="0.25">
      <c r="C32" s="69"/>
      <c r="D32" s="69"/>
      <c r="E32" s="69"/>
      <c r="F32" s="69"/>
      <c r="G32" s="69"/>
    </row>
    <row r="33" spans="3:7" x14ac:dyDescent="0.25">
      <c r="C33" s="69"/>
      <c r="D33" s="69"/>
      <c r="E33" s="69"/>
      <c r="F33" s="69"/>
      <c r="G33" s="69"/>
    </row>
    <row r="34" spans="3:7" x14ac:dyDescent="0.25">
      <c r="C34" s="69"/>
      <c r="D34" s="69"/>
      <c r="E34" s="69"/>
      <c r="F34" s="69"/>
      <c r="G34" s="69"/>
    </row>
  </sheetData>
  <sheetProtection algorithmName="SHA-512" hashValue="KNty3QwghL9FY2sX01caeNnTgkJb8exi1Xo8B+sgs02FmhbdbytQCi7XXBSJ0Z5oynnCMcDtIw+0la7MvUK3Mw==" saltValue="iXKz07gB8YxS7t8h+g/4+g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B9A62-C96A-41D2-9F1C-D3F0B3A40C70}">
  <sheetPr>
    <tabColor theme="4" tint="0.79998168889431442"/>
  </sheetPr>
  <dimension ref="A1:E59"/>
  <sheetViews>
    <sheetView zoomScaleNormal="100" zoomScaleSheetLayoutView="94" workbookViewId="0">
      <pane ySplit="6" topLeftCell="A7" activePane="bottomLeft" state="frozen"/>
      <selection activeCell="B19" sqref="B19"/>
      <selection pane="bottomLeft" activeCell="B19" sqref="B19"/>
    </sheetView>
  </sheetViews>
  <sheetFormatPr defaultRowHeight="15" x14ac:dyDescent="0.25"/>
  <cols>
    <col min="1" max="1" width="12" customWidth="1"/>
    <col min="2" max="2" width="38" customWidth="1"/>
    <col min="3" max="5" width="20.42578125" customWidth="1"/>
  </cols>
  <sheetData>
    <row r="1" spans="1:5" s="13" customFormat="1" x14ac:dyDescent="0.25">
      <c r="A1" s="2" t="s">
        <v>279</v>
      </c>
    </row>
    <row r="2" spans="1:5" s="13" customFormat="1" x14ac:dyDescent="0.25">
      <c r="A2" s="2" t="s">
        <v>288</v>
      </c>
    </row>
    <row r="3" spans="1:5" s="13" customFormat="1" x14ac:dyDescent="0.25">
      <c r="A3" s="2" t="s">
        <v>250</v>
      </c>
    </row>
    <row r="4" spans="1:5" s="13" customFormat="1" x14ac:dyDescent="0.25">
      <c r="A4" s="2" t="s">
        <v>30</v>
      </c>
    </row>
    <row r="5" spans="1:5" s="13" customFormat="1" x14ac:dyDescent="0.25">
      <c r="A5" s="13" t="s">
        <v>14</v>
      </c>
    </row>
    <row r="6" spans="1:5" s="14" customFormat="1" x14ac:dyDescent="0.25"/>
    <row r="8" spans="1:5" ht="45" x14ac:dyDescent="0.25">
      <c r="B8" s="67" t="s">
        <v>282</v>
      </c>
      <c r="C8" s="56" t="s">
        <v>286</v>
      </c>
      <c r="D8" s="56" t="s">
        <v>287</v>
      </c>
      <c r="E8" s="56" t="s">
        <v>3</v>
      </c>
    </row>
    <row r="9" spans="1:5" x14ac:dyDescent="0.25">
      <c r="B9" s="25" t="s">
        <v>3</v>
      </c>
      <c r="C9" s="76">
        <v>1167829919.0833349</v>
      </c>
      <c r="D9" s="76">
        <v>716670371.34400439</v>
      </c>
      <c r="E9" s="76">
        <v>1884500290.4273391</v>
      </c>
    </row>
    <row r="10" spans="1:5" x14ac:dyDescent="0.25">
      <c r="B10" s="70" t="s">
        <v>274</v>
      </c>
      <c r="C10" s="77">
        <v>96715430.98667933</v>
      </c>
      <c r="D10" s="77">
        <v>24811437.050230008</v>
      </c>
      <c r="E10" s="77">
        <v>121526868.03690934</v>
      </c>
    </row>
    <row r="11" spans="1:5" x14ac:dyDescent="0.25">
      <c r="B11" s="70" t="s">
        <v>276</v>
      </c>
      <c r="C11" s="77">
        <v>46124958.203769594</v>
      </c>
      <c r="D11" s="77">
        <v>16987610.488799993</v>
      </c>
      <c r="E11" s="77">
        <v>63112568.692569591</v>
      </c>
    </row>
    <row r="12" spans="1:5" x14ac:dyDescent="0.25">
      <c r="B12" s="70" t="s">
        <v>270</v>
      </c>
      <c r="C12" s="77">
        <v>248585932.90576857</v>
      </c>
      <c r="D12" s="77">
        <v>420412356.84694022</v>
      </c>
      <c r="E12" s="77">
        <v>668998289.75270879</v>
      </c>
    </row>
    <row r="13" spans="1:5" x14ac:dyDescent="0.25">
      <c r="B13" s="70" t="s">
        <v>275</v>
      </c>
      <c r="C13" s="77">
        <v>75368598.968815178</v>
      </c>
      <c r="D13" s="77">
        <v>52486151.031999946</v>
      </c>
      <c r="E13" s="77">
        <v>127854750.00081512</v>
      </c>
    </row>
    <row r="14" spans="1:5" x14ac:dyDescent="0.25">
      <c r="B14" s="70" t="s">
        <v>273</v>
      </c>
      <c r="C14" s="77">
        <v>404481821.84078878</v>
      </c>
      <c r="D14" s="77">
        <v>9689843.2973060049</v>
      </c>
      <c r="E14" s="77">
        <v>414171665.13809478</v>
      </c>
    </row>
    <row r="15" spans="1:5" x14ac:dyDescent="0.25">
      <c r="B15" s="70" t="s">
        <v>283</v>
      </c>
      <c r="C15" s="77">
        <v>44598917.999999583</v>
      </c>
      <c r="D15" s="77">
        <v>0</v>
      </c>
      <c r="E15" s="77">
        <v>44598917.999999583</v>
      </c>
    </row>
    <row r="16" spans="1:5" x14ac:dyDescent="0.25">
      <c r="B16" s="70" t="s">
        <v>272</v>
      </c>
      <c r="C16" s="77">
        <v>53843406.168951482</v>
      </c>
      <c r="D16" s="77">
        <v>44180591.179999471</v>
      </c>
      <c r="E16" s="77">
        <v>98023997.348950952</v>
      </c>
    </row>
    <row r="17" spans="2:5" x14ac:dyDescent="0.25">
      <c r="B17" s="70" t="s">
        <v>284</v>
      </c>
      <c r="C17" s="77">
        <v>91116390.084193707</v>
      </c>
      <c r="D17" s="77">
        <v>93183576.457399696</v>
      </c>
      <c r="E17" s="77">
        <v>184299966.5415934</v>
      </c>
    </row>
    <row r="18" spans="2:5" x14ac:dyDescent="0.25">
      <c r="B18" s="70" t="s">
        <v>285</v>
      </c>
      <c r="C18" s="77">
        <v>41044047.277428485</v>
      </c>
      <c r="D18" s="77">
        <v>16579.410000000003</v>
      </c>
      <c r="E18" s="77">
        <v>41060626.687428482</v>
      </c>
    </row>
    <row r="19" spans="2:5" x14ac:dyDescent="0.25">
      <c r="B19" s="70" t="s">
        <v>62</v>
      </c>
      <c r="C19" s="77">
        <v>65950414.646940328</v>
      </c>
      <c r="D19" s="77">
        <v>54902225.581329115</v>
      </c>
      <c r="E19" s="77">
        <v>120852640.22826944</v>
      </c>
    </row>
    <row r="21" spans="2:5" x14ac:dyDescent="0.25">
      <c r="B21" s="80" t="s">
        <v>253</v>
      </c>
      <c r="C21" s="78">
        <v>36314398.000000149</v>
      </c>
      <c r="D21" s="78">
        <v>192266843.91000018</v>
      </c>
      <c r="E21" s="78">
        <v>228581241.91000032</v>
      </c>
    </row>
    <row r="23" spans="2:5" ht="45" x14ac:dyDescent="0.25">
      <c r="B23" s="67" t="s">
        <v>282</v>
      </c>
      <c r="C23" s="56" t="s">
        <v>286</v>
      </c>
      <c r="D23" s="56" t="s">
        <v>287</v>
      </c>
      <c r="E23" s="56" t="s">
        <v>3</v>
      </c>
    </row>
    <row r="24" spans="2:5" x14ac:dyDescent="0.25">
      <c r="B24" s="25" t="s">
        <v>3</v>
      </c>
      <c r="C24" s="76">
        <v>1131515521.0833349</v>
      </c>
      <c r="D24" s="76">
        <v>524403527.43400425</v>
      </c>
      <c r="E24" s="76">
        <v>1655919048.5173388</v>
      </c>
    </row>
    <row r="25" spans="2:5" x14ac:dyDescent="0.25">
      <c r="B25" s="70" t="s">
        <v>274</v>
      </c>
      <c r="C25" s="77">
        <v>96715430.98667933</v>
      </c>
      <c r="D25" s="77">
        <v>24811437.050230008</v>
      </c>
      <c r="E25" s="77">
        <v>121526868.03690934</v>
      </c>
    </row>
    <row r="26" spans="2:5" x14ac:dyDescent="0.25">
      <c r="B26" s="70" t="s">
        <v>276</v>
      </c>
      <c r="C26" s="77">
        <v>46124958.203769594</v>
      </c>
      <c r="D26" s="77">
        <v>16987610.488799993</v>
      </c>
      <c r="E26" s="77">
        <v>63112568.692569591</v>
      </c>
    </row>
    <row r="27" spans="2:5" x14ac:dyDescent="0.25">
      <c r="B27" s="79" t="s">
        <v>270</v>
      </c>
      <c r="C27" s="75">
        <v>212271534.90576842</v>
      </c>
      <c r="D27" s="75">
        <v>228145512.93694004</v>
      </c>
      <c r="E27" s="75">
        <v>440417047.84270847</v>
      </c>
    </row>
    <row r="28" spans="2:5" x14ac:dyDescent="0.25">
      <c r="B28" s="70" t="s">
        <v>275</v>
      </c>
      <c r="C28" s="77">
        <v>75368598.968815178</v>
      </c>
      <c r="D28" s="77">
        <v>52486151.031999946</v>
      </c>
      <c r="E28" s="77">
        <v>127854750.00081512</v>
      </c>
    </row>
    <row r="29" spans="2:5" x14ac:dyDescent="0.25">
      <c r="B29" s="70" t="s">
        <v>273</v>
      </c>
      <c r="C29" s="77">
        <v>404481821.84078878</v>
      </c>
      <c r="D29" s="77">
        <v>9689843.2973060049</v>
      </c>
      <c r="E29" s="77">
        <v>414171665.13809478</v>
      </c>
    </row>
    <row r="30" spans="2:5" x14ac:dyDescent="0.25">
      <c r="B30" s="70" t="s">
        <v>283</v>
      </c>
      <c r="C30" s="77">
        <v>44598917.999999583</v>
      </c>
      <c r="D30" s="77">
        <v>0</v>
      </c>
      <c r="E30" s="77">
        <v>44598917.999999583</v>
      </c>
    </row>
    <row r="31" spans="2:5" x14ac:dyDescent="0.25">
      <c r="B31" s="70" t="s">
        <v>272</v>
      </c>
      <c r="C31" s="77">
        <v>53843406.168951482</v>
      </c>
      <c r="D31" s="77">
        <v>44180591.179999471</v>
      </c>
      <c r="E31" s="77">
        <v>98023997.348950952</v>
      </c>
    </row>
    <row r="32" spans="2:5" x14ac:dyDescent="0.25">
      <c r="B32" s="70" t="s">
        <v>284</v>
      </c>
      <c r="C32" s="77">
        <v>91116390.084193707</v>
      </c>
      <c r="D32" s="77">
        <v>93183576.457399696</v>
      </c>
      <c r="E32" s="77">
        <v>184299966.5415934</v>
      </c>
    </row>
    <row r="33" spans="2:5" x14ac:dyDescent="0.25">
      <c r="B33" s="70" t="s">
        <v>285</v>
      </c>
      <c r="C33" s="77">
        <v>41044047.277428485</v>
      </c>
      <c r="D33" s="77">
        <v>16579.410000000003</v>
      </c>
      <c r="E33" s="77">
        <v>41060626.687428482</v>
      </c>
    </row>
    <row r="34" spans="2:5" x14ac:dyDescent="0.25">
      <c r="B34" s="70" t="s">
        <v>62</v>
      </c>
      <c r="C34" s="77">
        <v>65950414.646940328</v>
      </c>
      <c r="D34" s="77">
        <v>54902225.581329115</v>
      </c>
      <c r="E34" s="77">
        <v>120852640.22826944</v>
      </c>
    </row>
    <row r="36" spans="2:5" x14ac:dyDescent="0.25">
      <c r="C36" s="58"/>
      <c r="D36" s="58"/>
      <c r="E36" s="58"/>
    </row>
    <row r="37" spans="2:5" x14ac:dyDescent="0.25">
      <c r="C37" s="58"/>
      <c r="D37" s="58"/>
      <c r="E37" s="58"/>
    </row>
    <row r="38" spans="2:5" x14ac:dyDescent="0.25">
      <c r="C38" s="58"/>
      <c r="D38" s="58"/>
      <c r="E38" s="58"/>
    </row>
    <row r="39" spans="2:5" x14ac:dyDescent="0.25">
      <c r="C39" s="58"/>
      <c r="D39" s="58"/>
      <c r="E39" s="58"/>
    </row>
    <row r="40" spans="2:5" x14ac:dyDescent="0.25">
      <c r="C40" s="58"/>
      <c r="D40" s="58"/>
      <c r="E40" s="58"/>
    </row>
    <row r="41" spans="2:5" x14ac:dyDescent="0.25">
      <c r="C41" s="58"/>
      <c r="D41" s="58"/>
      <c r="E41" s="58"/>
    </row>
    <row r="42" spans="2:5" x14ac:dyDescent="0.25">
      <c r="C42" s="58"/>
      <c r="D42" s="58"/>
      <c r="E42" s="58"/>
    </row>
    <row r="43" spans="2:5" x14ac:dyDescent="0.25">
      <c r="C43" s="58"/>
      <c r="D43" s="58"/>
      <c r="E43" s="58"/>
    </row>
    <row r="44" spans="2:5" x14ac:dyDescent="0.25">
      <c r="C44" s="58"/>
      <c r="D44" s="58"/>
      <c r="E44" s="58"/>
    </row>
    <row r="45" spans="2:5" x14ac:dyDescent="0.25">
      <c r="C45" s="58"/>
      <c r="D45" s="58"/>
      <c r="E45" s="58"/>
    </row>
    <row r="46" spans="2:5" x14ac:dyDescent="0.25">
      <c r="C46" s="58"/>
      <c r="D46" s="58"/>
      <c r="E46" s="58"/>
    </row>
    <row r="49" spans="3:5" x14ac:dyDescent="0.25">
      <c r="C49" s="59"/>
      <c r="D49" s="59"/>
      <c r="E49" s="59"/>
    </row>
    <row r="50" spans="3:5" x14ac:dyDescent="0.25">
      <c r="C50" s="59"/>
      <c r="D50" s="59"/>
      <c r="E50" s="59"/>
    </row>
    <row r="51" spans="3:5" x14ac:dyDescent="0.25">
      <c r="C51" s="59"/>
      <c r="D51" s="59"/>
      <c r="E51" s="59"/>
    </row>
    <row r="52" spans="3:5" x14ac:dyDescent="0.25">
      <c r="C52" s="59"/>
      <c r="D52" s="59"/>
      <c r="E52" s="59"/>
    </row>
    <row r="53" spans="3:5" x14ac:dyDescent="0.25">
      <c r="C53" s="59"/>
      <c r="D53" s="59"/>
      <c r="E53" s="59"/>
    </row>
    <row r="54" spans="3:5" x14ac:dyDescent="0.25">
      <c r="C54" s="59"/>
      <c r="D54" s="59"/>
      <c r="E54" s="59"/>
    </row>
    <row r="55" spans="3:5" x14ac:dyDescent="0.25">
      <c r="C55" s="59"/>
      <c r="D55" s="59"/>
      <c r="E55" s="59"/>
    </row>
    <row r="56" spans="3:5" x14ac:dyDescent="0.25">
      <c r="C56" s="59"/>
      <c r="D56" s="59"/>
      <c r="E56" s="59"/>
    </row>
    <row r="57" spans="3:5" x14ac:dyDescent="0.25">
      <c r="C57" s="59"/>
      <c r="D57" s="59"/>
      <c r="E57" s="59"/>
    </row>
    <row r="58" spans="3:5" x14ac:dyDescent="0.25">
      <c r="C58" s="59"/>
      <c r="D58" s="59"/>
      <c r="E58" s="59"/>
    </row>
    <row r="59" spans="3:5" x14ac:dyDescent="0.25">
      <c r="C59" s="59"/>
      <c r="D59" s="59"/>
      <c r="E59" s="59"/>
    </row>
  </sheetData>
  <sheetProtection algorithmName="SHA-512" hashValue="hrv3stApzIknVQ5pHB7Kx4+JJX/6c/1dw/58Vu7N7egn+F+dxxD41rDKoh7r5abX9I2CW9vNS9NJRY0TRQy6mg==" saltValue="XxdXNX1/xMnA2nHD+DhlNw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57E09-C9D5-4A9E-B29E-373021EB1F4C}">
  <sheetPr>
    <tabColor theme="7" tint="0.79998168889431442"/>
  </sheetPr>
  <dimension ref="A1:D90"/>
  <sheetViews>
    <sheetView zoomScaleNormal="100" zoomScaleSheetLayoutView="94" workbookViewId="0">
      <pane ySplit="6" topLeftCell="A7" activePane="bottomLeft" state="frozen"/>
      <selection activeCell="B19" sqref="B19"/>
      <selection pane="bottomLeft" activeCell="B19" sqref="B19"/>
    </sheetView>
  </sheetViews>
  <sheetFormatPr defaultRowHeight="15" x14ac:dyDescent="0.25"/>
  <cols>
    <col min="1" max="1" width="12" customWidth="1"/>
    <col min="2" max="2" width="11.42578125" customWidth="1"/>
    <col min="3" max="3" width="17.28515625" customWidth="1"/>
    <col min="4" max="4" width="21.28515625" customWidth="1"/>
    <col min="5" max="5" width="10" customWidth="1"/>
  </cols>
  <sheetData>
    <row r="1" spans="1:4" s="13" customFormat="1" x14ac:dyDescent="0.25">
      <c r="A1" s="2" t="s">
        <v>289</v>
      </c>
    </row>
    <row r="2" spans="1:4" s="13" customFormat="1" x14ac:dyDescent="0.25">
      <c r="A2" s="2" t="s">
        <v>389</v>
      </c>
    </row>
    <row r="3" spans="1:4" s="13" customFormat="1" x14ac:dyDescent="0.25">
      <c r="A3" s="2" t="s">
        <v>475</v>
      </c>
    </row>
    <row r="4" spans="1:4" s="13" customFormat="1" x14ac:dyDescent="0.25">
      <c r="A4" s="2" t="s">
        <v>30</v>
      </c>
    </row>
    <row r="5" spans="1:4" s="13" customFormat="1" x14ac:dyDescent="0.25">
      <c r="A5" s="13" t="s">
        <v>486</v>
      </c>
    </row>
    <row r="6" spans="1:4" s="14" customFormat="1" x14ac:dyDescent="0.25"/>
    <row r="9" spans="1:4" x14ac:dyDescent="0.25">
      <c r="B9" s="134" t="s">
        <v>391</v>
      </c>
      <c r="C9" s="134"/>
      <c r="D9" s="134"/>
    </row>
    <row r="10" spans="1:4" x14ac:dyDescent="0.25">
      <c r="B10" s="3" t="s">
        <v>393</v>
      </c>
      <c r="C10" s="38" t="s">
        <v>9</v>
      </c>
      <c r="D10" s="38" t="s">
        <v>392</v>
      </c>
    </row>
    <row r="11" spans="1:4" x14ac:dyDescent="0.25">
      <c r="B11" s="20" t="s">
        <v>3</v>
      </c>
      <c r="C11" s="40">
        <v>97037.25</v>
      </c>
      <c r="D11" s="31"/>
    </row>
    <row r="12" spans="1:4" x14ac:dyDescent="0.25">
      <c r="B12" s="20" t="s">
        <v>66</v>
      </c>
      <c r="C12" s="6">
        <v>44910.75</v>
      </c>
      <c r="D12" s="29">
        <v>0.46281969037663373</v>
      </c>
    </row>
    <row r="13" spans="1:4" x14ac:dyDescent="0.25">
      <c r="B13" s="20" t="s">
        <v>65</v>
      </c>
      <c r="C13" s="6">
        <v>52126.5</v>
      </c>
      <c r="D13" s="29">
        <v>0.53718030962336627</v>
      </c>
    </row>
    <row r="15" spans="1:4" x14ac:dyDescent="0.25">
      <c r="B15" s="3" t="s">
        <v>394</v>
      </c>
      <c r="C15" s="38" t="s">
        <v>9</v>
      </c>
      <c r="D15" s="38" t="s">
        <v>392</v>
      </c>
    </row>
    <row r="16" spans="1:4" x14ac:dyDescent="0.25">
      <c r="B16" s="20" t="s">
        <v>3</v>
      </c>
      <c r="C16" s="40">
        <v>97037.25</v>
      </c>
      <c r="D16" s="31"/>
    </row>
    <row r="17" spans="2:4" x14ac:dyDescent="0.25">
      <c r="B17" s="20" t="s">
        <v>63</v>
      </c>
      <c r="C17" s="6">
        <v>67282</v>
      </c>
      <c r="D17" s="29">
        <v>0.69336260044467446</v>
      </c>
    </row>
    <row r="18" spans="2:4" x14ac:dyDescent="0.25">
      <c r="B18" s="20" t="s">
        <v>390</v>
      </c>
      <c r="C18" s="6">
        <v>16812.333333333336</v>
      </c>
      <c r="D18" s="29">
        <v>0.1732564899905277</v>
      </c>
    </row>
    <row r="19" spans="2:4" x14ac:dyDescent="0.25">
      <c r="B19" s="20" t="s">
        <v>62</v>
      </c>
      <c r="C19" s="6">
        <v>12942.916666666668</v>
      </c>
      <c r="D19" s="29">
        <v>0.1333809095647977</v>
      </c>
    </row>
    <row r="21" spans="2:4" x14ac:dyDescent="0.25">
      <c r="B21" s="3" t="s">
        <v>395</v>
      </c>
      <c r="C21" s="38" t="s">
        <v>9</v>
      </c>
      <c r="D21" s="38" t="s">
        <v>392</v>
      </c>
    </row>
    <row r="22" spans="2:4" x14ac:dyDescent="0.25">
      <c r="B22" s="20" t="s">
        <v>3</v>
      </c>
      <c r="C22" s="40">
        <v>97037.25</v>
      </c>
      <c r="D22" s="31"/>
    </row>
    <row r="23" spans="2:4" x14ac:dyDescent="0.25">
      <c r="B23" s="20" t="s">
        <v>79</v>
      </c>
      <c r="C23" s="6">
        <v>19703</v>
      </c>
      <c r="D23" s="29">
        <v>0.20304573759046138</v>
      </c>
    </row>
    <row r="24" spans="2:4" x14ac:dyDescent="0.25">
      <c r="B24" s="20" t="s">
        <v>80</v>
      </c>
      <c r="C24" s="6">
        <v>18462.833333333336</v>
      </c>
      <c r="D24" s="29">
        <v>0.19026542212741326</v>
      </c>
    </row>
    <row r="25" spans="2:4" x14ac:dyDescent="0.25">
      <c r="B25" s="20" t="s">
        <v>81</v>
      </c>
      <c r="C25" s="6">
        <v>23540.583333333332</v>
      </c>
      <c r="D25" s="29">
        <v>0.24259326530103983</v>
      </c>
    </row>
    <row r="26" spans="2:4" x14ac:dyDescent="0.25">
      <c r="B26" s="20" t="s">
        <v>82</v>
      </c>
      <c r="C26" s="6">
        <v>33990.166666666664</v>
      </c>
      <c r="D26" s="29">
        <v>0.35027957476810873</v>
      </c>
    </row>
    <row r="27" spans="2:4" x14ac:dyDescent="0.25">
      <c r="B27" s="20" t="s">
        <v>83</v>
      </c>
      <c r="C27" s="6">
        <v>1340.6666666666667</v>
      </c>
      <c r="D27" s="29">
        <v>1.3816000212976631E-2</v>
      </c>
    </row>
    <row r="29" spans="2:4" x14ac:dyDescent="0.25">
      <c r="B29" s="134" t="s">
        <v>462</v>
      </c>
      <c r="C29" s="134"/>
      <c r="D29" s="134"/>
    </row>
    <row r="30" spans="2:4" x14ac:dyDescent="0.25">
      <c r="B30" s="3" t="s">
        <v>460</v>
      </c>
      <c r="C30" s="38" t="s">
        <v>461</v>
      </c>
      <c r="D30" s="38" t="s">
        <v>180</v>
      </c>
    </row>
    <row r="31" spans="2:4" x14ac:dyDescent="0.25">
      <c r="B31" s="145">
        <v>2016</v>
      </c>
      <c r="C31" s="21" t="s">
        <v>463</v>
      </c>
      <c r="D31" s="6">
        <v>24955</v>
      </c>
    </row>
    <row r="32" spans="2:4" x14ac:dyDescent="0.25">
      <c r="B32" s="145"/>
      <c r="C32" s="21" t="s">
        <v>464</v>
      </c>
      <c r="D32" s="6">
        <v>27352</v>
      </c>
    </row>
    <row r="33" spans="2:4" x14ac:dyDescent="0.25">
      <c r="B33" s="145"/>
      <c r="C33" s="21" t="s">
        <v>465</v>
      </c>
      <c r="D33" s="6">
        <v>36320</v>
      </c>
    </row>
    <row r="34" spans="2:4" x14ac:dyDescent="0.25">
      <c r="B34" s="145"/>
      <c r="C34" s="21" t="s">
        <v>466</v>
      </c>
      <c r="D34" s="6">
        <v>42166</v>
      </c>
    </row>
    <row r="35" spans="2:4" x14ac:dyDescent="0.25">
      <c r="B35" s="145"/>
      <c r="C35" s="21" t="s">
        <v>467</v>
      </c>
      <c r="D35" s="6">
        <v>45799</v>
      </c>
    </row>
    <row r="36" spans="2:4" x14ac:dyDescent="0.25">
      <c r="B36" s="145"/>
      <c r="C36" s="21" t="s">
        <v>468</v>
      </c>
      <c r="D36" s="6">
        <v>48529</v>
      </c>
    </row>
    <row r="37" spans="2:4" x14ac:dyDescent="0.25">
      <c r="B37" s="145"/>
      <c r="C37" s="21" t="s">
        <v>469</v>
      </c>
      <c r="D37" s="6">
        <v>47399</v>
      </c>
    </row>
    <row r="38" spans="2:4" x14ac:dyDescent="0.25">
      <c r="B38" s="145"/>
      <c r="C38" s="21" t="s">
        <v>470</v>
      </c>
      <c r="D38" s="6">
        <v>50211</v>
      </c>
    </row>
    <row r="39" spans="2:4" x14ac:dyDescent="0.25">
      <c r="B39" s="145"/>
      <c r="C39" s="21" t="s">
        <v>471</v>
      </c>
      <c r="D39" s="6">
        <v>52817</v>
      </c>
    </row>
    <row r="40" spans="2:4" x14ac:dyDescent="0.25">
      <c r="B40" s="145"/>
      <c r="C40" s="21" t="s">
        <v>472</v>
      </c>
      <c r="D40" s="6">
        <v>55681</v>
      </c>
    </row>
    <row r="41" spans="2:4" x14ac:dyDescent="0.25">
      <c r="B41" s="145"/>
      <c r="C41" s="21" t="s">
        <v>473</v>
      </c>
      <c r="D41" s="6">
        <v>57371</v>
      </c>
    </row>
    <row r="42" spans="2:4" x14ac:dyDescent="0.25">
      <c r="B42" s="145"/>
      <c r="C42" s="21" t="s">
        <v>474</v>
      </c>
      <c r="D42" s="6">
        <v>59501</v>
      </c>
    </row>
    <row r="43" spans="2:4" x14ac:dyDescent="0.25">
      <c r="B43" s="145">
        <v>2017</v>
      </c>
      <c r="C43" s="21" t="s">
        <v>463</v>
      </c>
      <c r="D43" s="6">
        <v>67515</v>
      </c>
    </row>
    <row r="44" spans="2:4" x14ac:dyDescent="0.25">
      <c r="B44" s="145"/>
      <c r="C44" s="21" t="s">
        <v>464</v>
      </c>
      <c r="D44" s="6">
        <v>71002</v>
      </c>
    </row>
    <row r="45" spans="2:4" x14ac:dyDescent="0.25">
      <c r="B45" s="145"/>
      <c r="C45" s="21" t="s">
        <v>465</v>
      </c>
      <c r="D45" s="6">
        <v>73657</v>
      </c>
    </row>
    <row r="46" spans="2:4" x14ac:dyDescent="0.25">
      <c r="B46" s="145"/>
      <c r="C46" s="21" t="s">
        <v>466</v>
      </c>
      <c r="D46" s="6">
        <v>76394</v>
      </c>
    </row>
    <row r="47" spans="2:4" x14ac:dyDescent="0.25">
      <c r="B47" s="145"/>
      <c r="C47" s="21" t="s">
        <v>467</v>
      </c>
      <c r="D47" s="6">
        <v>77154</v>
      </c>
    </row>
    <row r="48" spans="2:4" x14ac:dyDescent="0.25">
      <c r="B48" s="145"/>
      <c r="C48" s="21" t="s">
        <v>468</v>
      </c>
      <c r="D48" s="6">
        <v>78841</v>
      </c>
    </row>
    <row r="49" spans="2:4" x14ac:dyDescent="0.25">
      <c r="B49" s="145"/>
      <c r="C49" s="21" t="s">
        <v>469</v>
      </c>
      <c r="D49" s="6">
        <v>80215</v>
      </c>
    </row>
    <row r="50" spans="2:4" x14ac:dyDescent="0.25">
      <c r="B50" s="145"/>
      <c r="C50" s="21" t="s">
        <v>470</v>
      </c>
      <c r="D50" s="6">
        <v>80806</v>
      </c>
    </row>
    <row r="51" spans="2:4" x14ac:dyDescent="0.25">
      <c r="B51" s="145"/>
      <c r="C51" s="21" t="s">
        <v>471</v>
      </c>
      <c r="D51" s="6">
        <v>83373</v>
      </c>
    </row>
    <row r="52" spans="2:4" x14ac:dyDescent="0.25">
      <c r="B52" s="145"/>
      <c r="C52" s="21" t="s">
        <v>472</v>
      </c>
      <c r="D52" s="6">
        <v>85042</v>
      </c>
    </row>
    <row r="53" spans="2:4" x14ac:dyDescent="0.25">
      <c r="B53" s="145"/>
      <c r="C53" s="21" t="s">
        <v>473</v>
      </c>
      <c r="D53" s="6">
        <v>85996</v>
      </c>
    </row>
    <row r="54" spans="2:4" x14ac:dyDescent="0.25">
      <c r="B54" s="145"/>
      <c r="C54" s="21" t="s">
        <v>474</v>
      </c>
      <c r="D54" s="6">
        <v>89605</v>
      </c>
    </row>
    <row r="55" spans="2:4" x14ac:dyDescent="0.25">
      <c r="B55" s="145">
        <v>2018</v>
      </c>
      <c r="C55" s="21" t="s">
        <v>463</v>
      </c>
      <c r="D55" s="6">
        <v>90825</v>
      </c>
    </row>
    <row r="56" spans="2:4" x14ac:dyDescent="0.25">
      <c r="B56" s="145"/>
      <c r="C56" s="21" t="s">
        <v>464</v>
      </c>
      <c r="D56" s="6">
        <v>93632</v>
      </c>
    </row>
    <row r="57" spans="2:4" x14ac:dyDescent="0.25">
      <c r="B57" s="145"/>
      <c r="C57" s="21" t="s">
        <v>465</v>
      </c>
      <c r="D57" s="6">
        <v>93950</v>
      </c>
    </row>
    <row r="58" spans="2:4" x14ac:dyDescent="0.25">
      <c r="B58" s="145"/>
      <c r="C58" s="21" t="s">
        <v>466</v>
      </c>
      <c r="D58" s="6">
        <v>95211</v>
      </c>
    </row>
    <row r="59" spans="2:4" x14ac:dyDescent="0.25">
      <c r="B59" s="145"/>
      <c r="C59" s="21" t="s">
        <v>467</v>
      </c>
      <c r="D59" s="6">
        <v>96136</v>
      </c>
    </row>
    <row r="60" spans="2:4" x14ac:dyDescent="0.25">
      <c r="B60" s="145"/>
      <c r="C60" s="21" t="s">
        <v>468</v>
      </c>
      <c r="D60" s="6">
        <v>96235</v>
      </c>
    </row>
    <row r="61" spans="2:4" x14ac:dyDescent="0.25">
      <c r="B61" s="145"/>
      <c r="C61" s="21" t="s">
        <v>469</v>
      </c>
      <c r="D61" s="6">
        <v>96209</v>
      </c>
    </row>
    <row r="62" spans="2:4" x14ac:dyDescent="0.25">
      <c r="B62" s="145"/>
      <c r="C62" s="21" t="s">
        <v>470</v>
      </c>
      <c r="D62" s="6">
        <v>96656</v>
      </c>
    </row>
    <row r="63" spans="2:4" x14ac:dyDescent="0.25">
      <c r="B63" s="145"/>
      <c r="C63" s="21" t="s">
        <v>471</v>
      </c>
      <c r="D63" s="6">
        <v>96108</v>
      </c>
    </row>
    <row r="64" spans="2:4" x14ac:dyDescent="0.25">
      <c r="B64" s="145"/>
      <c r="C64" s="21" t="s">
        <v>472</v>
      </c>
      <c r="D64" s="6">
        <v>95417</v>
      </c>
    </row>
    <row r="65" spans="2:4" x14ac:dyDescent="0.25">
      <c r="B65" s="145"/>
      <c r="C65" s="21" t="s">
        <v>473</v>
      </c>
      <c r="D65" s="6">
        <v>94594</v>
      </c>
    </row>
    <row r="66" spans="2:4" x14ac:dyDescent="0.25">
      <c r="B66" s="145"/>
      <c r="C66" s="21" t="s">
        <v>474</v>
      </c>
      <c r="D66" s="6">
        <v>94967</v>
      </c>
    </row>
    <row r="67" spans="2:4" x14ac:dyDescent="0.25">
      <c r="B67" s="145">
        <v>2019</v>
      </c>
      <c r="C67" s="21" t="s">
        <v>463</v>
      </c>
      <c r="D67" s="6">
        <v>95973</v>
      </c>
    </row>
    <row r="68" spans="2:4" x14ac:dyDescent="0.25">
      <c r="B68" s="145"/>
      <c r="C68" s="21" t="s">
        <v>464</v>
      </c>
      <c r="D68" s="6">
        <v>96182</v>
      </c>
    </row>
    <row r="69" spans="2:4" x14ac:dyDescent="0.25">
      <c r="B69" s="145"/>
      <c r="C69" s="21" t="s">
        <v>465</v>
      </c>
      <c r="D69" s="6">
        <v>95715</v>
      </c>
    </row>
    <row r="70" spans="2:4" x14ac:dyDescent="0.25">
      <c r="B70" s="145"/>
      <c r="C70" s="21" t="s">
        <v>466</v>
      </c>
      <c r="D70" s="6">
        <v>95246</v>
      </c>
    </row>
    <row r="71" spans="2:4" x14ac:dyDescent="0.25">
      <c r="B71" s="145"/>
      <c r="C71" s="21" t="s">
        <v>467</v>
      </c>
      <c r="D71" s="6">
        <v>94322</v>
      </c>
    </row>
    <row r="72" spans="2:4" x14ac:dyDescent="0.25">
      <c r="B72" s="145"/>
      <c r="C72" s="21" t="s">
        <v>468</v>
      </c>
      <c r="D72" s="6">
        <v>92548</v>
      </c>
    </row>
    <row r="73" spans="2:4" x14ac:dyDescent="0.25">
      <c r="B73" s="145"/>
      <c r="C73" s="21" t="s">
        <v>469</v>
      </c>
      <c r="D73" s="6">
        <v>89779</v>
      </c>
    </row>
    <row r="74" spans="2:4" x14ac:dyDescent="0.25">
      <c r="B74" s="145"/>
      <c r="C74" s="21" t="s">
        <v>470</v>
      </c>
      <c r="D74" s="6">
        <v>89313</v>
      </c>
    </row>
    <row r="75" spans="2:4" x14ac:dyDescent="0.25">
      <c r="B75" s="145"/>
      <c r="C75" s="21" t="s">
        <v>471</v>
      </c>
      <c r="D75" s="6">
        <v>88641</v>
      </c>
    </row>
    <row r="76" spans="2:4" x14ac:dyDescent="0.25">
      <c r="B76" s="145"/>
      <c r="C76" s="21" t="s">
        <v>472</v>
      </c>
      <c r="D76" s="6">
        <v>87698</v>
      </c>
    </row>
    <row r="77" spans="2:4" x14ac:dyDescent="0.25">
      <c r="B77" s="145"/>
      <c r="C77" s="21" t="s">
        <v>473</v>
      </c>
      <c r="D77" s="6">
        <v>85935</v>
      </c>
    </row>
    <row r="78" spans="2:4" x14ac:dyDescent="0.25">
      <c r="B78" s="145"/>
      <c r="C78" s="21" t="s">
        <v>474</v>
      </c>
      <c r="D78" s="6">
        <v>84845</v>
      </c>
    </row>
    <row r="79" spans="2:4" x14ac:dyDescent="0.25">
      <c r="B79" s="145">
        <v>2020</v>
      </c>
      <c r="C79" s="21" t="s">
        <v>463</v>
      </c>
      <c r="D79" s="6">
        <v>84525</v>
      </c>
    </row>
    <row r="80" spans="2:4" x14ac:dyDescent="0.25">
      <c r="B80" s="145"/>
      <c r="C80" s="21" t="s">
        <v>464</v>
      </c>
      <c r="D80" s="6">
        <v>81864</v>
      </c>
    </row>
    <row r="81" spans="2:4" x14ac:dyDescent="0.25">
      <c r="B81" s="145"/>
      <c r="C81" s="21" t="s">
        <v>465</v>
      </c>
      <c r="D81" s="6">
        <v>81451</v>
      </c>
    </row>
    <row r="82" spans="2:4" x14ac:dyDescent="0.25">
      <c r="B82" s="145"/>
      <c r="C82" s="21" t="s">
        <v>466</v>
      </c>
      <c r="D82" s="6">
        <v>80466</v>
      </c>
    </row>
    <row r="83" spans="2:4" x14ac:dyDescent="0.25">
      <c r="B83" s="145"/>
      <c r="C83" s="21" t="s">
        <v>467</v>
      </c>
      <c r="D83" s="6">
        <v>82174</v>
      </c>
    </row>
    <row r="84" spans="2:4" x14ac:dyDescent="0.25">
      <c r="B84" s="145"/>
      <c r="C84" s="21" t="s">
        <v>468</v>
      </c>
      <c r="D84" s="6">
        <v>83476</v>
      </c>
    </row>
    <row r="85" spans="2:4" x14ac:dyDescent="0.25">
      <c r="B85" s="145"/>
      <c r="C85" s="21" t="s">
        <v>469</v>
      </c>
      <c r="D85" s="6">
        <v>84894</v>
      </c>
    </row>
    <row r="86" spans="2:4" x14ac:dyDescent="0.25">
      <c r="B86" s="145"/>
      <c r="C86" s="21" t="s">
        <v>470</v>
      </c>
      <c r="D86" s="6">
        <v>86533</v>
      </c>
    </row>
    <row r="87" spans="2:4" x14ac:dyDescent="0.25">
      <c r="B87" s="145"/>
      <c r="C87" s="21" t="s">
        <v>471</v>
      </c>
      <c r="D87" s="6">
        <v>87991</v>
      </c>
    </row>
    <row r="88" spans="2:4" x14ac:dyDescent="0.25">
      <c r="B88" s="145"/>
      <c r="C88" s="21" t="s">
        <v>472</v>
      </c>
      <c r="D88" s="6">
        <v>89299</v>
      </c>
    </row>
    <row r="89" spans="2:4" x14ac:dyDescent="0.25">
      <c r="B89" s="145"/>
      <c r="C89" s="21" t="s">
        <v>473</v>
      </c>
      <c r="D89" s="6">
        <v>90627</v>
      </c>
    </row>
    <row r="90" spans="2:4" x14ac:dyDescent="0.25">
      <c r="B90" s="145"/>
      <c r="C90" s="21" t="s">
        <v>474</v>
      </c>
      <c r="D90" s="6">
        <v>92704</v>
      </c>
    </row>
  </sheetData>
  <sheetProtection algorithmName="SHA-512" hashValue="Ohn910Bv2IevUtPtKwmCGIN5nc5Qld+qcqw5FF0TTPjLvPM9fLHG0QMVifK9O+q/7k37TidKX5VVjXWY/SxhMg==" saltValue="l5tA6AM+drOXdy3ojzI2sw==" spinCount="100000" sheet="1" objects="1" scenarios="1"/>
  <mergeCells count="7">
    <mergeCell ref="B67:B78"/>
    <mergeCell ref="B79:B90"/>
    <mergeCell ref="B9:D9"/>
    <mergeCell ref="B29:D29"/>
    <mergeCell ref="B31:B42"/>
    <mergeCell ref="B43:B54"/>
    <mergeCell ref="B55:B66"/>
  </mergeCells>
  <pageMargins left="0.7" right="0.7" top="0.75" bottom="0.7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A2EAD-A64F-42E3-AE8F-C20F03816FE1}">
  <sheetPr>
    <tabColor theme="7" tint="0.79998168889431442"/>
  </sheetPr>
  <dimension ref="A1:C20"/>
  <sheetViews>
    <sheetView zoomScaleNormal="100" zoomScaleSheetLayoutView="94" workbookViewId="0">
      <pane ySplit="6" topLeftCell="A7" activePane="bottomLeft" state="frozen"/>
      <selection activeCell="B19" sqref="B19"/>
      <selection pane="bottomLeft" activeCell="H12" sqref="H12"/>
    </sheetView>
  </sheetViews>
  <sheetFormatPr defaultRowHeight="15" x14ac:dyDescent="0.25"/>
  <cols>
    <col min="1" max="1" width="12" customWidth="1"/>
    <col min="2" max="2" width="9.85546875" customWidth="1"/>
    <col min="3" max="3" width="34.28515625" customWidth="1"/>
    <col min="4" max="4" width="10" customWidth="1"/>
  </cols>
  <sheetData>
    <row r="1" spans="1:3" s="13" customFormat="1" x14ac:dyDescent="0.25">
      <c r="A1" s="2" t="s">
        <v>388</v>
      </c>
    </row>
    <row r="2" spans="1:3" s="13" customFormat="1" x14ac:dyDescent="0.25">
      <c r="A2" s="2" t="s">
        <v>397</v>
      </c>
    </row>
    <row r="3" spans="1:3" s="13" customFormat="1" x14ac:dyDescent="0.25">
      <c r="A3" s="2" t="s">
        <v>386</v>
      </c>
    </row>
    <row r="4" spans="1:3" s="13" customFormat="1" x14ac:dyDescent="0.25">
      <c r="A4" s="2" t="s">
        <v>30</v>
      </c>
    </row>
    <row r="5" spans="1:3" s="13" customFormat="1" x14ac:dyDescent="0.25">
      <c r="A5" s="13" t="s">
        <v>398</v>
      </c>
    </row>
    <row r="6" spans="1:3" s="14" customFormat="1" x14ac:dyDescent="0.25"/>
    <row r="9" spans="1:3" x14ac:dyDescent="0.25">
      <c r="B9" s="134" t="s">
        <v>396</v>
      </c>
      <c r="C9" s="134"/>
    </row>
    <row r="10" spans="1:3" x14ac:dyDescent="0.25">
      <c r="B10" s="32" t="s">
        <v>399</v>
      </c>
      <c r="C10" s="38" t="s">
        <v>400</v>
      </c>
    </row>
    <row r="11" spans="1:3" x14ac:dyDescent="0.25">
      <c r="B11" s="107">
        <v>42370</v>
      </c>
      <c r="C11" s="60">
        <v>56552</v>
      </c>
    </row>
    <row r="12" spans="1:3" x14ac:dyDescent="0.25">
      <c r="B12" s="107">
        <v>42552</v>
      </c>
      <c r="C12" s="60">
        <v>257823</v>
      </c>
    </row>
    <row r="13" spans="1:3" x14ac:dyDescent="0.25">
      <c r="B13" s="107">
        <v>42736</v>
      </c>
      <c r="C13" s="60">
        <v>306321</v>
      </c>
    </row>
    <row r="14" spans="1:3" x14ac:dyDescent="0.25">
      <c r="B14" s="107">
        <v>42917</v>
      </c>
      <c r="C14" s="60">
        <v>305743</v>
      </c>
    </row>
    <row r="15" spans="1:3" x14ac:dyDescent="0.25">
      <c r="B15" s="107">
        <v>43101</v>
      </c>
      <c r="C15" s="60">
        <v>264826</v>
      </c>
    </row>
    <row r="16" spans="1:3" x14ac:dyDescent="0.25">
      <c r="B16" s="107">
        <v>43282</v>
      </c>
      <c r="C16" s="60">
        <v>400394</v>
      </c>
    </row>
    <row r="17" spans="2:3" x14ac:dyDescent="0.25">
      <c r="B17" s="107">
        <v>43466</v>
      </c>
      <c r="C17" s="60">
        <v>401079</v>
      </c>
    </row>
    <row r="18" spans="2:3" x14ac:dyDescent="0.25">
      <c r="B18" s="107">
        <v>43647</v>
      </c>
      <c r="C18" s="60">
        <v>379677</v>
      </c>
    </row>
    <row r="19" spans="2:3" x14ac:dyDescent="0.25">
      <c r="B19" s="107">
        <v>43831</v>
      </c>
      <c r="C19" s="60">
        <v>396542</v>
      </c>
    </row>
    <row r="20" spans="2:3" x14ac:dyDescent="0.25">
      <c r="B20" s="107">
        <v>44013</v>
      </c>
      <c r="C20" s="60">
        <v>423019</v>
      </c>
    </row>
  </sheetData>
  <sheetProtection algorithmName="SHA-512" hashValue="ZFhygMHC87vv3UM2nY6CmK6T9QYmvv2UOFoYfBw6Zc2yri7G/sAf+sK8/jTDUYIEUiaw7MeNhsaExZGgmAC0fQ==" saltValue="J27Kd85oQmZIxI5oP/G/6A==" spinCount="100000" sheet="1" objects="1" scenarios="1"/>
  <mergeCells count="1">
    <mergeCell ref="B9:C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BB5A3-CB46-4ED3-9E00-7F6761B59DAE}">
  <sheetPr>
    <tabColor theme="1"/>
  </sheetPr>
  <dimension ref="A1:C31"/>
  <sheetViews>
    <sheetView workbookViewId="0">
      <pane ySplit="1" topLeftCell="A2" activePane="bottomLeft" state="frozen"/>
      <selection activeCell="B19" sqref="B19"/>
      <selection pane="bottomLeft" activeCell="B19" sqref="B19"/>
    </sheetView>
  </sheetViews>
  <sheetFormatPr defaultRowHeight="15" x14ac:dyDescent="0.25"/>
  <cols>
    <col min="1" max="2" width="6.85546875" style="1" customWidth="1"/>
    <col min="3" max="3" width="94.42578125" customWidth="1"/>
  </cols>
  <sheetData>
    <row r="1" spans="1:3" x14ac:dyDescent="0.25">
      <c r="A1" s="95" t="s">
        <v>0</v>
      </c>
      <c r="B1" s="95" t="s">
        <v>1</v>
      </c>
      <c r="C1" s="3" t="s">
        <v>2</v>
      </c>
    </row>
    <row r="2" spans="1:3" x14ac:dyDescent="0.25">
      <c r="A2" s="111">
        <v>1</v>
      </c>
      <c r="B2" s="111">
        <v>9</v>
      </c>
      <c r="C2" s="112" t="s">
        <v>17</v>
      </c>
    </row>
    <row r="3" spans="1:3" x14ac:dyDescent="0.25">
      <c r="A3" s="111">
        <v>2</v>
      </c>
      <c r="B3" s="111">
        <v>11</v>
      </c>
      <c r="C3" s="112" t="s">
        <v>16</v>
      </c>
    </row>
    <row r="4" spans="1:3" x14ac:dyDescent="0.25">
      <c r="A4" s="113">
        <v>3</v>
      </c>
      <c r="B4" s="113">
        <v>13</v>
      </c>
      <c r="C4" s="114" t="s">
        <v>43</v>
      </c>
    </row>
    <row r="5" spans="1:3" x14ac:dyDescent="0.25">
      <c r="A5" s="113">
        <v>4</v>
      </c>
      <c r="B5" s="113">
        <v>14</v>
      </c>
      <c r="C5" s="114" t="s">
        <v>481</v>
      </c>
    </row>
    <row r="6" spans="1:3" x14ac:dyDescent="0.25">
      <c r="A6" s="113">
        <v>5</v>
      </c>
      <c r="B6" s="113">
        <v>14</v>
      </c>
      <c r="C6" s="114" t="s">
        <v>48</v>
      </c>
    </row>
    <row r="7" spans="1:3" x14ac:dyDescent="0.25">
      <c r="A7" s="113">
        <v>6</v>
      </c>
      <c r="B7" s="113">
        <v>15</v>
      </c>
      <c r="C7" s="114" t="s">
        <v>154</v>
      </c>
    </row>
    <row r="8" spans="1:3" x14ac:dyDescent="0.25">
      <c r="A8" s="113">
        <v>7</v>
      </c>
      <c r="B8" s="113">
        <v>16</v>
      </c>
      <c r="C8" s="114" t="s">
        <v>480</v>
      </c>
    </row>
    <row r="9" spans="1:3" x14ac:dyDescent="0.25">
      <c r="A9" s="113">
        <v>8</v>
      </c>
      <c r="B9" s="113">
        <v>17</v>
      </c>
      <c r="C9" s="114" t="s">
        <v>156</v>
      </c>
    </row>
    <row r="10" spans="1:3" x14ac:dyDescent="0.25">
      <c r="A10" s="113">
        <v>9</v>
      </c>
      <c r="B10" s="113">
        <v>18</v>
      </c>
      <c r="C10" s="114" t="s">
        <v>479</v>
      </c>
    </row>
    <row r="11" spans="1:3" x14ac:dyDescent="0.25">
      <c r="A11" s="113">
        <v>10</v>
      </c>
      <c r="B11" s="113">
        <v>19</v>
      </c>
      <c r="C11" s="115" t="s">
        <v>218</v>
      </c>
    </row>
    <row r="12" spans="1:3" x14ac:dyDescent="0.25">
      <c r="A12" s="113">
        <v>11</v>
      </c>
      <c r="B12" s="113">
        <v>20</v>
      </c>
      <c r="C12" s="115" t="s">
        <v>237</v>
      </c>
    </row>
    <row r="13" spans="1:3" x14ac:dyDescent="0.25">
      <c r="A13" s="113">
        <v>12</v>
      </c>
      <c r="B13" s="113">
        <v>21</v>
      </c>
      <c r="C13" s="115" t="s">
        <v>240</v>
      </c>
    </row>
    <row r="14" spans="1:3" x14ac:dyDescent="0.25">
      <c r="A14" s="113">
        <v>13</v>
      </c>
      <c r="B14" s="113">
        <v>22</v>
      </c>
      <c r="C14" s="114" t="s">
        <v>247</v>
      </c>
    </row>
    <row r="15" spans="1:3" x14ac:dyDescent="0.25">
      <c r="A15" s="113">
        <v>14</v>
      </c>
      <c r="B15" s="113">
        <v>23</v>
      </c>
      <c r="C15" s="114" t="s">
        <v>281</v>
      </c>
    </row>
    <row r="16" spans="1:3" x14ac:dyDescent="0.25">
      <c r="A16" s="113">
        <v>15</v>
      </c>
      <c r="B16" s="113">
        <v>24</v>
      </c>
      <c r="C16" s="114" t="s">
        <v>290</v>
      </c>
    </row>
    <row r="17" spans="1:3" x14ac:dyDescent="0.25">
      <c r="A17" s="116">
        <v>16</v>
      </c>
      <c r="B17" s="116">
        <v>26</v>
      </c>
      <c r="C17" s="117" t="s">
        <v>482</v>
      </c>
    </row>
    <row r="18" spans="1:3" x14ac:dyDescent="0.25">
      <c r="A18" s="116">
        <v>17</v>
      </c>
      <c r="B18" s="116">
        <v>27</v>
      </c>
      <c r="C18" s="117" t="s">
        <v>401</v>
      </c>
    </row>
    <row r="19" spans="1:3" x14ac:dyDescent="0.25">
      <c r="A19" s="116">
        <v>18</v>
      </c>
      <c r="B19" s="116">
        <v>28</v>
      </c>
      <c r="C19" s="117" t="s">
        <v>291</v>
      </c>
    </row>
    <row r="20" spans="1:3" x14ac:dyDescent="0.25">
      <c r="A20" s="116">
        <v>19</v>
      </c>
      <c r="B20" s="116">
        <v>29</v>
      </c>
      <c r="C20" s="117" t="s">
        <v>314</v>
      </c>
    </row>
    <row r="21" spans="1:3" x14ac:dyDescent="0.25">
      <c r="A21" s="116">
        <v>20</v>
      </c>
      <c r="B21" s="116">
        <v>30</v>
      </c>
      <c r="C21" s="117" t="s">
        <v>315</v>
      </c>
    </row>
    <row r="22" spans="1:3" x14ac:dyDescent="0.25">
      <c r="A22" s="116">
        <v>21</v>
      </c>
      <c r="B22" s="116">
        <v>31</v>
      </c>
      <c r="C22" s="117" t="s">
        <v>334</v>
      </c>
    </row>
    <row r="23" spans="1:3" x14ac:dyDescent="0.25">
      <c r="A23" s="116">
        <v>22</v>
      </c>
      <c r="B23" s="116" t="s">
        <v>483</v>
      </c>
      <c r="C23" s="117" t="s">
        <v>366</v>
      </c>
    </row>
    <row r="24" spans="1:3" x14ac:dyDescent="0.25">
      <c r="A24" s="116">
        <v>23</v>
      </c>
      <c r="B24" s="116">
        <v>34</v>
      </c>
      <c r="C24" s="117" t="s">
        <v>374</v>
      </c>
    </row>
    <row r="25" spans="1:3" x14ac:dyDescent="0.25">
      <c r="A25" s="116">
        <v>24</v>
      </c>
      <c r="B25" s="116">
        <v>35</v>
      </c>
      <c r="C25" s="117" t="s">
        <v>292</v>
      </c>
    </row>
    <row r="26" spans="1:3" x14ac:dyDescent="0.25">
      <c r="A26" s="116">
        <v>25</v>
      </c>
      <c r="B26" s="116">
        <v>36</v>
      </c>
      <c r="C26" s="117" t="s">
        <v>422</v>
      </c>
    </row>
    <row r="27" spans="1:3" x14ac:dyDescent="0.25">
      <c r="A27" s="116">
        <v>26</v>
      </c>
      <c r="B27" s="116">
        <v>37</v>
      </c>
      <c r="C27" s="117" t="s">
        <v>455</v>
      </c>
    </row>
    <row r="28" spans="1:3" x14ac:dyDescent="0.25">
      <c r="A28" s="118">
        <v>27</v>
      </c>
      <c r="B28" s="118">
        <v>39</v>
      </c>
      <c r="C28" s="119" t="s">
        <v>447</v>
      </c>
    </row>
    <row r="29" spans="1:3" x14ac:dyDescent="0.25">
      <c r="A29" s="118">
        <v>28</v>
      </c>
      <c r="B29" s="118">
        <v>40</v>
      </c>
      <c r="C29" s="119" t="s">
        <v>448</v>
      </c>
    </row>
    <row r="30" spans="1:3" x14ac:dyDescent="0.25">
      <c r="A30" s="118">
        <v>29</v>
      </c>
      <c r="B30" s="118">
        <v>41</v>
      </c>
      <c r="C30" s="119" t="s">
        <v>294</v>
      </c>
    </row>
    <row r="31" spans="1:3" x14ac:dyDescent="0.25">
      <c r="A31" s="118">
        <v>30</v>
      </c>
      <c r="B31" s="118">
        <v>42</v>
      </c>
      <c r="C31" s="119" t="s">
        <v>293</v>
      </c>
    </row>
  </sheetData>
  <sheetProtection algorithmName="SHA-512" hashValue="jR873WpODGAeiouOhSJkxe3HXHwRFRln5IPC4Qc4+ZjRvHTN4jY6qgaASEExUM/RUlQhgHTjUbTOWNCWaBeroQ==" saltValue="Bwd6FGFbmLHcWuy7gVMeig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0F99B-1F76-40CA-AFD1-C71CB51851AC}">
  <sheetPr>
    <tabColor theme="7" tint="0.79998168889431442"/>
  </sheetPr>
  <dimension ref="A1:C17"/>
  <sheetViews>
    <sheetView zoomScaleNormal="100" zoomScaleSheetLayoutView="94" workbookViewId="0">
      <pane ySplit="6" topLeftCell="A7" activePane="bottomLeft" state="frozen"/>
      <selection activeCell="B19" sqref="B19"/>
      <selection pane="bottomLeft" activeCell="B19" sqref="B19"/>
    </sheetView>
  </sheetViews>
  <sheetFormatPr defaultRowHeight="15" x14ac:dyDescent="0.25"/>
  <cols>
    <col min="1" max="1" width="12" customWidth="1"/>
    <col min="2" max="2" width="40.5703125" customWidth="1"/>
    <col min="3" max="3" width="8.7109375" customWidth="1"/>
    <col min="4" max="4" width="10" customWidth="1"/>
  </cols>
  <sheetData>
    <row r="1" spans="1:3" s="13" customFormat="1" x14ac:dyDescent="0.25">
      <c r="A1" s="2" t="s">
        <v>453</v>
      </c>
    </row>
    <row r="2" spans="1:3" s="13" customFormat="1" x14ac:dyDescent="0.25">
      <c r="A2" s="2" t="s">
        <v>300</v>
      </c>
    </row>
    <row r="3" spans="1:3" s="13" customFormat="1" x14ac:dyDescent="0.25">
      <c r="A3" s="2" t="s">
        <v>219</v>
      </c>
    </row>
    <row r="4" spans="1:3" s="13" customFormat="1" x14ac:dyDescent="0.25">
      <c r="A4" s="2" t="s">
        <v>30</v>
      </c>
    </row>
    <row r="5" spans="1:3" s="13" customFormat="1" x14ac:dyDescent="0.25">
      <c r="A5" s="13" t="s">
        <v>301</v>
      </c>
    </row>
    <row r="6" spans="1:3" s="14" customFormat="1" x14ac:dyDescent="0.25"/>
    <row r="9" spans="1:3" x14ac:dyDescent="0.25">
      <c r="B9" s="3" t="s">
        <v>299</v>
      </c>
      <c r="C9" s="3" t="s">
        <v>87</v>
      </c>
    </row>
    <row r="10" spans="1:3" x14ac:dyDescent="0.25">
      <c r="B10" s="21" t="s">
        <v>295</v>
      </c>
      <c r="C10" s="68">
        <v>0.72099999999999997</v>
      </c>
    </row>
    <row r="11" spans="1:3" x14ac:dyDescent="0.25">
      <c r="B11" s="21" t="s">
        <v>296</v>
      </c>
      <c r="C11" s="68">
        <v>0.10100000000000001</v>
      </c>
    </row>
    <row r="12" spans="1:3" x14ac:dyDescent="0.25">
      <c r="B12" s="21" t="s">
        <v>297</v>
      </c>
      <c r="C12" s="68">
        <v>6.8000000000000005E-2</v>
      </c>
    </row>
    <row r="13" spans="1:3" x14ac:dyDescent="0.25">
      <c r="B13" s="21" t="s">
        <v>298</v>
      </c>
      <c r="C13" s="68">
        <v>0.06</v>
      </c>
    </row>
    <row r="14" spans="1:3" x14ac:dyDescent="0.25">
      <c r="B14" s="21" t="s">
        <v>62</v>
      </c>
      <c r="C14" s="68">
        <v>0.05</v>
      </c>
    </row>
    <row r="16" spans="1:3" x14ac:dyDescent="0.25">
      <c r="C16" s="41"/>
    </row>
    <row r="17" spans="3:3" x14ac:dyDescent="0.25">
      <c r="C17" s="41"/>
    </row>
  </sheetData>
  <sheetProtection algorithmName="SHA-512" hashValue="ja6YlqAcfMAsAGZSrP0vkgurGNtRCByTV8XidcYlCWRMInLlguS0a91HFxlV87n33ydqrRbRfK3DkReBpQilLA==" saltValue="PdtjF/KF1X3R7c040RjTrQ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34EBA-E413-47CB-A3C9-C80C6D36A19C}">
  <sheetPr>
    <tabColor theme="7" tint="0.79998168889431442"/>
  </sheetPr>
  <dimension ref="A1:E14"/>
  <sheetViews>
    <sheetView zoomScaleNormal="100" zoomScaleSheetLayoutView="94" workbookViewId="0">
      <pane ySplit="6" topLeftCell="A7" activePane="bottomLeft" state="frozen"/>
      <selection activeCell="B19" sqref="B19"/>
      <selection pane="bottomLeft" activeCell="B19" sqref="B19"/>
    </sheetView>
  </sheetViews>
  <sheetFormatPr defaultRowHeight="15" x14ac:dyDescent="0.25"/>
  <cols>
    <col min="1" max="1" width="12" customWidth="1"/>
    <col min="2" max="2" width="42.140625" customWidth="1"/>
    <col min="3" max="5" width="10.85546875" customWidth="1"/>
  </cols>
  <sheetData>
    <row r="1" spans="1:5" s="13" customFormat="1" x14ac:dyDescent="0.25">
      <c r="A1" s="2" t="s">
        <v>311</v>
      </c>
    </row>
    <row r="2" spans="1:5" s="13" customFormat="1" x14ac:dyDescent="0.25">
      <c r="A2" s="2" t="s">
        <v>310</v>
      </c>
    </row>
    <row r="3" spans="1:5" s="13" customFormat="1" x14ac:dyDescent="0.25">
      <c r="A3" s="2" t="s">
        <v>312</v>
      </c>
    </row>
    <row r="4" spans="1:5" s="13" customFormat="1" x14ac:dyDescent="0.25">
      <c r="A4" s="2" t="s">
        <v>30</v>
      </c>
    </row>
    <row r="5" spans="1:5" s="13" customFormat="1" x14ac:dyDescent="0.25">
      <c r="A5" s="13" t="s">
        <v>313</v>
      </c>
    </row>
    <row r="6" spans="1:5" s="14" customFormat="1" x14ac:dyDescent="0.25"/>
    <row r="9" spans="1:5" x14ac:dyDescent="0.25">
      <c r="B9" s="3" t="s">
        <v>302</v>
      </c>
      <c r="C9" s="9">
        <v>2018</v>
      </c>
      <c r="D9" s="9">
        <v>2019</v>
      </c>
      <c r="E9" s="9" t="s">
        <v>303</v>
      </c>
    </row>
    <row r="10" spans="1:5" x14ac:dyDescent="0.25">
      <c r="B10" s="20" t="s">
        <v>304</v>
      </c>
      <c r="C10" s="86">
        <v>8677</v>
      </c>
      <c r="D10" s="86">
        <v>7234</v>
      </c>
      <c r="E10" s="86">
        <v>9068</v>
      </c>
    </row>
    <row r="11" spans="1:5" x14ac:dyDescent="0.25">
      <c r="B11" s="81" t="s">
        <v>305</v>
      </c>
      <c r="C11" s="83">
        <v>0.64</v>
      </c>
      <c r="D11" s="83">
        <v>0.64</v>
      </c>
      <c r="E11" s="84" t="s">
        <v>306</v>
      </c>
    </row>
    <row r="12" spans="1:5" x14ac:dyDescent="0.25">
      <c r="B12" s="81" t="s">
        <v>307</v>
      </c>
      <c r="C12" s="85">
        <v>4324</v>
      </c>
      <c r="D12" s="85">
        <v>4500</v>
      </c>
      <c r="E12" s="84" t="s">
        <v>306</v>
      </c>
    </row>
    <row r="13" spans="1:5" x14ac:dyDescent="0.25">
      <c r="B13" s="20" t="s">
        <v>308</v>
      </c>
      <c r="C13" s="86">
        <v>472</v>
      </c>
      <c r="D13" s="86">
        <v>442</v>
      </c>
      <c r="E13" s="86">
        <v>467</v>
      </c>
    </row>
    <row r="14" spans="1:5" x14ac:dyDescent="0.25">
      <c r="B14" s="82" t="s">
        <v>309</v>
      </c>
      <c r="C14" s="83">
        <v>0.57999999999999996</v>
      </c>
      <c r="D14" s="83">
        <v>0.67</v>
      </c>
      <c r="E14" s="83">
        <v>0.68</v>
      </c>
    </row>
  </sheetData>
  <sheetProtection algorithmName="SHA-512" hashValue="jD4FouofYz7kN+qtLuGT763KjZbFgH+lW9gdumAPbSTEleo9WXtOtAwnhpFEVMLhy+y3IlORo2o+CDE7AD4sJg==" saltValue="reEaIfwoAdP0DI9aiaoUgA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A7468-0351-4258-95B3-93D895A99307}">
  <sheetPr>
    <tabColor theme="7" tint="0.79998168889431442"/>
  </sheetPr>
  <dimension ref="A1:D23"/>
  <sheetViews>
    <sheetView zoomScaleNormal="100" zoomScaleSheetLayoutView="94" workbookViewId="0">
      <pane ySplit="6" topLeftCell="A7" activePane="bottomLeft" state="frozen"/>
      <selection activeCell="B19" sqref="B19"/>
      <selection pane="bottomLeft" activeCell="B19" sqref="B19"/>
    </sheetView>
  </sheetViews>
  <sheetFormatPr defaultRowHeight="15" x14ac:dyDescent="0.25"/>
  <cols>
    <col min="1" max="1" width="12" customWidth="1"/>
    <col min="2" max="2" width="38" customWidth="1"/>
    <col min="3" max="4" width="20.7109375" customWidth="1"/>
  </cols>
  <sheetData>
    <row r="1" spans="1:4" s="13" customFormat="1" x14ac:dyDescent="0.25">
      <c r="A1" s="2" t="s">
        <v>317</v>
      </c>
    </row>
    <row r="2" spans="1:4" s="13" customFormat="1" x14ac:dyDescent="0.25">
      <c r="A2" s="2" t="s">
        <v>316</v>
      </c>
    </row>
    <row r="3" spans="1:4" s="13" customFormat="1" x14ac:dyDescent="0.25">
      <c r="A3" s="2" t="s">
        <v>219</v>
      </c>
    </row>
    <row r="4" spans="1:4" s="13" customFormat="1" x14ac:dyDescent="0.25">
      <c r="A4" s="2" t="s">
        <v>30</v>
      </c>
    </row>
    <row r="5" spans="1:4" s="13" customFormat="1" x14ac:dyDescent="0.25">
      <c r="A5" s="13" t="s">
        <v>333</v>
      </c>
    </row>
    <row r="6" spans="1:4" s="14" customFormat="1" x14ac:dyDescent="0.25"/>
    <row r="10" spans="1:4" s="87" customFormat="1" ht="45" x14ac:dyDescent="0.25">
      <c r="B10" s="88" t="s">
        <v>318</v>
      </c>
      <c r="C10" s="88" t="s">
        <v>331</v>
      </c>
      <c r="D10" s="88" t="s">
        <v>332</v>
      </c>
    </row>
    <row r="11" spans="1:4" x14ac:dyDescent="0.25">
      <c r="B11" s="21" t="s">
        <v>319</v>
      </c>
      <c r="C11" s="68">
        <v>0.89</v>
      </c>
      <c r="D11" s="89">
        <v>12.25</v>
      </c>
    </row>
    <row r="12" spans="1:4" x14ac:dyDescent="0.25">
      <c r="B12" s="21" t="s">
        <v>320</v>
      </c>
      <c r="C12" s="68">
        <v>0.75</v>
      </c>
      <c r="D12" s="89">
        <v>15.57</v>
      </c>
    </row>
    <row r="13" spans="1:4" x14ac:dyDescent="0.25">
      <c r="B13" s="21" t="s">
        <v>321</v>
      </c>
      <c r="C13" s="68">
        <v>0.7</v>
      </c>
      <c r="D13" s="89">
        <v>16.100000000000001</v>
      </c>
    </row>
    <row r="14" spans="1:4" x14ac:dyDescent="0.25">
      <c r="B14" s="21" t="s">
        <v>322</v>
      </c>
      <c r="C14" s="68">
        <v>0.66</v>
      </c>
      <c r="D14" s="89">
        <v>25</v>
      </c>
    </row>
    <row r="15" spans="1:4" x14ac:dyDescent="0.25">
      <c r="B15" s="21" t="s">
        <v>323</v>
      </c>
      <c r="C15" s="68">
        <v>0.64</v>
      </c>
      <c r="D15" s="89">
        <v>23.07</v>
      </c>
    </row>
    <row r="16" spans="1:4" x14ac:dyDescent="0.25">
      <c r="B16" s="21" t="s">
        <v>324</v>
      </c>
      <c r="C16" s="68">
        <v>0.63</v>
      </c>
      <c r="D16" s="89">
        <v>18.7</v>
      </c>
    </row>
    <row r="17" spans="2:4" x14ac:dyDescent="0.25">
      <c r="B17" s="21" t="s">
        <v>325</v>
      </c>
      <c r="C17" s="68">
        <v>0.55000000000000004</v>
      </c>
      <c r="D17" s="89">
        <v>23.86</v>
      </c>
    </row>
    <row r="18" spans="2:4" x14ac:dyDescent="0.25">
      <c r="B18" s="21" t="s">
        <v>326</v>
      </c>
      <c r="C18" s="68">
        <v>0.54</v>
      </c>
      <c r="D18" s="89">
        <v>24.6</v>
      </c>
    </row>
    <row r="19" spans="2:4" x14ac:dyDescent="0.25">
      <c r="B19" s="21" t="s">
        <v>62</v>
      </c>
      <c r="C19" s="68">
        <v>0.52</v>
      </c>
      <c r="D19" s="89">
        <v>22.35</v>
      </c>
    </row>
    <row r="20" spans="2:4" x14ac:dyDescent="0.25">
      <c r="B20" s="21" t="s">
        <v>327</v>
      </c>
      <c r="C20" s="68">
        <v>0.49</v>
      </c>
      <c r="D20" s="89">
        <v>33.25</v>
      </c>
    </row>
    <row r="21" spans="2:4" x14ac:dyDescent="0.25">
      <c r="B21" s="21" t="s">
        <v>328</v>
      </c>
      <c r="C21" s="68">
        <v>0.41</v>
      </c>
      <c r="D21" s="89">
        <v>27.82</v>
      </c>
    </row>
    <row r="22" spans="2:4" x14ac:dyDescent="0.25">
      <c r="B22" s="21" t="s">
        <v>329</v>
      </c>
      <c r="C22" s="68">
        <v>0.4</v>
      </c>
      <c r="D22" s="89">
        <v>23.93</v>
      </c>
    </row>
    <row r="23" spans="2:4" x14ac:dyDescent="0.25">
      <c r="B23" s="21" t="s">
        <v>330</v>
      </c>
      <c r="C23" s="68">
        <v>0.36</v>
      </c>
      <c r="D23" s="89">
        <v>29.73</v>
      </c>
    </row>
  </sheetData>
  <sheetProtection algorithmName="SHA-512" hashValue="xv4IEQHz+9hFHNgd1gcHUgbLJ9cnO/dTI3w5NqEeKbul6GJw9UEt0pE303Rfz+zJ6B9DqCO1LeXTl9LN3r0bYw==" saltValue="m/cgSxiHhnIFa/JpekSccA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3BE72-CF60-4CCF-9A80-13BBB8CB399F}">
  <sheetPr>
    <tabColor theme="7" tint="0.79998168889431442"/>
  </sheetPr>
  <dimension ref="A1:D22"/>
  <sheetViews>
    <sheetView zoomScaleNormal="100" zoomScaleSheetLayoutView="94" workbookViewId="0">
      <pane ySplit="6" topLeftCell="A7" activePane="bottomLeft" state="frozen"/>
      <selection activeCell="B19" sqref="B19"/>
      <selection pane="bottomLeft" activeCell="B19" sqref="B19"/>
    </sheetView>
  </sheetViews>
  <sheetFormatPr defaultRowHeight="15" x14ac:dyDescent="0.25"/>
  <cols>
    <col min="1" max="1" width="12" customWidth="1"/>
    <col min="2" max="2" width="10" customWidth="1"/>
    <col min="3" max="3" width="67.42578125" customWidth="1"/>
    <col min="4" max="4" width="17.5703125" customWidth="1"/>
  </cols>
  <sheetData>
    <row r="1" spans="1:4" s="13" customFormat="1" x14ac:dyDescent="0.25">
      <c r="A1" s="2" t="s">
        <v>350</v>
      </c>
    </row>
    <row r="2" spans="1:4" s="13" customFormat="1" x14ac:dyDescent="0.25">
      <c r="A2" s="2" t="s">
        <v>335</v>
      </c>
    </row>
    <row r="3" spans="1:4" s="13" customFormat="1" x14ac:dyDescent="0.25">
      <c r="A3" s="2" t="s">
        <v>336</v>
      </c>
    </row>
    <row r="4" spans="1:4" s="13" customFormat="1" x14ac:dyDescent="0.25">
      <c r="A4" s="2" t="s">
        <v>30</v>
      </c>
    </row>
    <row r="5" spans="1:4" s="13" customFormat="1" x14ac:dyDescent="0.25">
      <c r="A5" s="13" t="s">
        <v>351</v>
      </c>
    </row>
    <row r="6" spans="1:4" s="14" customFormat="1" x14ac:dyDescent="0.25"/>
    <row r="9" spans="1:4" x14ac:dyDescent="0.25">
      <c r="B9" s="147" t="s">
        <v>353</v>
      </c>
      <c r="C9" s="148"/>
      <c r="D9" s="3" t="s">
        <v>337</v>
      </c>
    </row>
    <row r="10" spans="1:4" x14ac:dyDescent="0.25">
      <c r="B10" s="90" t="s">
        <v>338</v>
      </c>
      <c r="C10" s="91"/>
      <c r="D10" s="92"/>
    </row>
    <row r="11" spans="1:4" x14ac:dyDescent="0.25">
      <c r="B11" s="149"/>
      <c r="C11" s="93" t="s">
        <v>339</v>
      </c>
      <c r="D11" s="94">
        <v>0.69</v>
      </c>
    </row>
    <row r="12" spans="1:4" x14ac:dyDescent="0.25">
      <c r="B12" s="150"/>
      <c r="C12" s="93" t="s">
        <v>340</v>
      </c>
      <c r="D12" s="94">
        <v>0.51</v>
      </c>
    </row>
    <row r="13" spans="1:4" x14ac:dyDescent="0.25">
      <c r="B13" s="150"/>
      <c r="C13" s="93" t="s">
        <v>341</v>
      </c>
      <c r="D13" s="94">
        <v>0.47</v>
      </c>
    </row>
    <row r="14" spans="1:4" x14ac:dyDescent="0.25">
      <c r="B14" s="151"/>
      <c r="C14" s="93" t="s">
        <v>342</v>
      </c>
      <c r="D14" s="94">
        <v>0.43</v>
      </c>
    </row>
    <row r="15" spans="1:4" x14ac:dyDescent="0.25">
      <c r="B15" s="90" t="s">
        <v>343</v>
      </c>
      <c r="C15" s="91"/>
      <c r="D15" s="92"/>
    </row>
    <row r="16" spans="1:4" x14ac:dyDescent="0.25">
      <c r="B16" s="152"/>
      <c r="C16" s="21" t="s">
        <v>344</v>
      </c>
      <c r="D16" s="68">
        <v>0.64</v>
      </c>
    </row>
    <row r="17" spans="2:4" x14ac:dyDescent="0.25">
      <c r="B17" s="153"/>
      <c r="C17" s="21" t="s">
        <v>345</v>
      </c>
      <c r="D17" s="68">
        <v>0.5</v>
      </c>
    </row>
    <row r="18" spans="2:4" x14ac:dyDescent="0.25">
      <c r="B18" s="154"/>
      <c r="C18" s="21" t="s">
        <v>346</v>
      </c>
      <c r="D18" s="68">
        <v>0.45</v>
      </c>
    </row>
    <row r="19" spans="2:4" x14ac:dyDescent="0.25">
      <c r="B19" s="90" t="s">
        <v>347</v>
      </c>
      <c r="C19" s="21"/>
      <c r="D19" s="68"/>
    </row>
    <row r="20" spans="2:4" x14ac:dyDescent="0.25">
      <c r="B20" s="146"/>
      <c r="C20" s="21" t="s">
        <v>348</v>
      </c>
      <c r="D20" s="68">
        <v>0.9</v>
      </c>
    </row>
    <row r="21" spans="2:4" x14ac:dyDescent="0.25">
      <c r="B21" s="146"/>
      <c r="C21" s="21" t="s">
        <v>352</v>
      </c>
      <c r="D21" s="68">
        <v>0.77</v>
      </c>
    </row>
    <row r="22" spans="2:4" x14ac:dyDescent="0.25">
      <c r="B22" s="146"/>
      <c r="C22" s="21" t="s">
        <v>349</v>
      </c>
      <c r="D22" s="68">
        <v>0.75</v>
      </c>
    </row>
  </sheetData>
  <sheetProtection algorithmName="SHA-512" hashValue="/glfFu/UMJNAI9IqoNoypq87sovk0cBYXEK37WlopwNQWnaUjAnl/V7SECqolZCPFZlyju8H6DSlwP2UtZvktA==" saltValue="h+XSt1VYKYlkCI2pvCIR7A==" spinCount="100000" sheet="1" objects="1" scenarios="1"/>
  <mergeCells count="4">
    <mergeCell ref="B20:B22"/>
    <mergeCell ref="B9:C9"/>
    <mergeCell ref="B11:B14"/>
    <mergeCell ref="B16:B18"/>
  </mergeCells>
  <pageMargins left="0.7" right="0.7" top="0.75" bottom="0.7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3EA57-20C8-4158-A77F-3D46DCEF8963}">
  <sheetPr>
    <tabColor theme="7" tint="0.79998168889431442"/>
  </sheetPr>
  <dimension ref="A1:E21"/>
  <sheetViews>
    <sheetView zoomScaleNormal="100" zoomScaleSheetLayoutView="94" workbookViewId="0">
      <pane ySplit="6" topLeftCell="A7" activePane="bottomLeft" state="frozen"/>
      <selection activeCell="B19" sqref="B19"/>
      <selection pane="bottomLeft" activeCell="B19" sqref="B19"/>
    </sheetView>
  </sheetViews>
  <sheetFormatPr defaultRowHeight="15" x14ac:dyDescent="0.25"/>
  <cols>
    <col min="1" max="1" width="12" customWidth="1"/>
    <col min="2" max="2" width="40.28515625" customWidth="1"/>
    <col min="3" max="5" width="10.140625" customWidth="1"/>
  </cols>
  <sheetData>
    <row r="1" spans="1:5" s="13" customFormat="1" x14ac:dyDescent="0.25">
      <c r="A1" s="2" t="s">
        <v>367</v>
      </c>
    </row>
    <row r="2" spans="1:5" s="13" customFormat="1" x14ac:dyDescent="0.25">
      <c r="A2" s="2" t="s">
        <v>365</v>
      </c>
    </row>
    <row r="3" spans="1:5" s="13" customFormat="1" x14ac:dyDescent="0.25">
      <c r="A3" s="2" t="s">
        <v>368</v>
      </c>
    </row>
    <row r="4" spans="1:5" s="13" customFormat="1" x14ac:dyDescent="0.25">
      <c r="A4" s="2" t="s">
        <v>30</v>
      </c>
    </row>
    <row r="5" spans="1:5" s="13" customFormat="1" x14ac:dyDescent="0.25">
      <c r="A5" s="13" t="s">
        <v>14</v>
      </c>
    </row>
    <row r="6" spans="1:5" s="14" customFormat="1" x14ac:dyDescent="0.25"/>
    <row r="8" spans="1:5" x14ac:dyDescent="0.25">
      <c r="B8" s="88" t="s">
        <v>364</v>
      </c>
      <c r="C8" s="96">
        <v>2017</v>
      </c>
      <c r="D8" s="96">
        <v>2018</v>
      </c>
      <c r="E8" s="96">
        <v>2019</v>
      </c>
    </row>
    <row r="9" spans="1:5" x14ac:dyDescent="0.25">
      <c r="B9" s="20" t="s">
        <v>357</v>
      </c>
      <c r="C9" s="44">
        <v>52450</v>
      </c>
      <c r="D9" s="44">
        <v>60519</v>
      </c>
      <c r="E9" s="44">
        <v>60595</v>
      </c>
    </row>
    <row r="10" spans="1:5" x14ac:dyDescent="0.25">
      <c r="B10" s="20" t="s">
        <v>358</v>
      </c>
      <c r="C10" s="44">
        <v>19514</v>
      </c>
      <c r="D10" s="44">
        <v>29287</v>
      </c>
      <c r="E10" s="44">
        <v>30698</v>
      </c>
    </row>
    <row r="11" spans="1:5" x14ac:dyDescent="0.25">
      <c r="B11" s="20" t="s">
        <v>359</v>
      </c>
      <c r="C11" s="44">
        <v>4102</v>
      </c>
      <c r="D11" s="44">
        <v>4994</v>
      </c>
      <c r="E11" s="44">
        <v>5272</v>
      </c>
    </row>
    <row r="12" spans="1:5" x14ac:dyDescent="0.25">
      <c r="B12" s="21" t="s">
        <v>224</v>
      </c>
      <c r="C12" s="8">
        <v>3035</v>
      </c>
      <c r="D12" s="8">
        <v>5241</v>
      </c>
      <c r="E12" s="8">
        <v>5277</v>
      </c>
    </row>
    <row r="13" spans="1:5" x14ac:dyDescent="0.25">
      <c r="B13" s="97" t="s">
        <v>354</v>
      </c>
      <c r="C13" s="21">
        <v>33</v>
      </c>
      <c r="D13" s="21">
        <v>65</v>
      </c>
      <c r="E13" s="21">
        <v>71</v>
      </c>
    </row>
    <row r="14" spans="1:5" x14ac:dyDescent="0.25">
      <c r="B14" s="21" t="s">
        <v>355</v>
      </c>
      <c r="C14" s="8">
        <v>2708</v>
      </c>
      <c r="D14" s="8">
        <v>2814</v>
      </c>
      <c r="E14" s="8">
        <v>2582</v>
      </c>
    </row>
    <row r="15" spans="1:5" x14ac:dyDescent="0.25">
      <c r="B15" s="97" t="s">
        <v>356</v>
      </c>
      <c r="C15" s="8">
        <v>961</v>
      </c>
      <c r="D15" s="8">
        <v>1005</v>
      </c>
      <c r="E15" s="8">
        <v>938</v>
      </c>
    </row>
    <row r="16" spans="1:5" x14ac:dyDescent="0.25">
      <c r="B16" s="21" t="s">
        <v>360</v>
      </c>
      <c r="C16" s="8">
        <v>1756</v>
      </c>
      <c r="D16" s="8">
        <v>2279</v>
      </c>
      <c r="E16" s="8">
        <v>2795</v>
      </c>
    </row>
    <row r="17" spans="2:5" x14ac:dyDescent="0.25">
      <c r="B17" s="21" t="s">
        <v>361</v>
      </c>
      <c r="C17" s="8">
        <v>4801</v>
      </c>
      <c r="D17" s="8">
        <v>5622</v>
      </c>
      <c r="E17" s="8">
        <v>5760</v>
      </c>
    </row>
    <row r="18" spans="2:5" x14ac:dyDescent="0.25">
      <c r="B18" s="21" t="s">
        <v>362</v>
      </c>
      <c r="C18" s="8">
        <v>781</v>
      </c>
      <c r="D18" s="8">
        <v>1134</v>
      </c>
      <c r="E18" s="8">
        <v>1395</v>
      </c>
    </row>
    <row r="19" spans="2:5" x14ac:dyDescent="0.25">
      <c r="B19" s="21" t="s">
        <v>363</v>
      </c>
      <c r="C19" s="8">
        <v>2487</v>
      </c>
      <c r="D19" s="8">
        <v>2892</v>
      </c>
      <c r="E19" s="8">
        <v>2922</v>
      </c>
    </row>
    <row r="20" spans="2:5" x14ac:dyDescent="0.25">
      <c r="C20" s="41"/>
      <c r="D20" s="41"/>
      <c r="E20" s="41"/>
    </row>
    <row r="21" spans="2:5" x14ac:dyDescent="0.25">
      <c r="C21" s="41"/>
      <c r="D21" s="41"/>
      <c r="E21" s="41"/>
    </row>
  </sheetData>
  <sheetProtection algorithmName="SHA-512" hashValue="VYqQY3Kn6dvnAPMubeUDOKtAwvVx5dSEHvu6Xa24DOlegD+IA5WqXYuyDBK49POLdP2FrHYDn8lx1tEMHpJrNg==" saltValue="++i8wefgIWKQ4XGTI4ESqg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45AF0-E3DA-42B1-8D40-74A6672743B1}">
  <sheetPr>
    <tabColor theme="7" tint="0.79998168889431442"/>
  </sheetPr>
  <dimension ref="A1:E17"/>
  <sheetViews>
    <sheetView zoomScaleNormal="100" zoomScaleSheetLayoutView="94" workbookViewId="0">
      <pane ySplit="6" topLeftCell="A7" activePane="bottomLeft" state="frozen"/>
      <selection activeCell="B19" sqref="B19"/>
      <selection pane="bottomLeft" activeCell="E31" sqref="E31"/>
    </sheetView>
  </sheetViews>
  <sheetFormatPr defaultRowHeight="15" x14ac:dyDescent="0.25"/>
  <cols>
    <col min="1" max="1" width="12" customWidth="1"/>
    <col min="2" max="2" width="26.5703125" customWidth="1"/>
    <col min="3" max="3" width="55.5703125" customWidth="1"/>
    <col min="4" max="4" width="10" customWidth="1"/>
  </cols>
  <sheetData>
    <row r="1" spans="1:5" s="13" customFormat="1" x14ac:dyDescent="0.25">
      <c r="A1" s="2" t="s">
        <v>376</v>
      </c>
    </row>
    <row r="2" spans="1:5" s="13" customFormat="1" x14ac:dyDescent="0.25">
      <c r="A2" s="2" t="s">
        <v>375</v>
      </c>
    </row>
    <row r="3" spans="1:5" s="13" customFormat="1" x14ac:dyDescent="0.25">
      <c r="A3" s="2" t="s">
        <v>377</v>
      </c>
    </row>
    <row r="4" spans="1:5" s="13" customFormat="1" x14ac:dyDescent="0.25">
      <c r="A4" s="2" t="s">
        <v>30</v>
      </c>
    </row>
    <row r="5" spans="1:5" s="13" customFormat="1" x14ac:dyDescent="0.25">
      <c r="A5" s="13" t="s">
        <v>378</v>
      </c>
    </row>
    <row r="6" spans="1:5" s="14" customFormat="1" x14ac:dyDescent="0.25"/>
    <row r="8" spans="1:5" x14ac:dyDescent="0.25">
      <c r="B8" s="156" t="s">
        <v>369</v>
      </c>
      <c r="C8" s="156"/>
      <c r="D8" s="3" t="s">
        <v>39</v>
      </c>
      <c r="E8" s="3" t="s">
        <v>40</v>
      </c>
    </row>
    <row r="9" spans="1:5" x14ac:dyDescent="0.25">
      <c r="B9" s="155" t="s">
        <v>370</v>
      </c>
      <c r="C9" s="21" t="s">
        <v>371</v>
      </c>
      <c r="D9" s="98">
        <v>7.8160273472168307E-2</v>
      </c>
      <c r="E9" s="98">
        <v>5.4434396471852942E-2</v>
      </c>
    </row>
    <row r="10" spans="1:5" x14ac:dyDescent="0.25">
      <c r="B10" s="155"/>
      <c r="C10" s="21" t="s">
        <v>372</v>
      </c>
      <c r="D10" s="98">
        <v>7.3439342882183789E-2</v>
      </c>
      <c r="E10" s="98">
        <v>5.2002817541549638E-2</v>
      </c>
    </row>
    <row r="11" spans="1:5" x14ac:dyDescent="0.25">
      <c r="B11" s="155" t="s">
        <v>373</v>
      </c>
      <c r="C11" s="21" t="s">
        <v>371</v>
      </c>
      <c r="D11" s="98">
        <v>9.2071326584538732E-2</v>
      </c>
      <c r="E11" s="98">
        <v>7.368068753243201E-2</v>
      </c>
    </row>
    <row r="12" spans="1:5" x14ac:dyDescent="0.25">
      <c r="B12" s="155"/>
      <c r="C12" s="21" t="s">
        <v>372</v>
      </c>
      <c r="D12" s="98">
        <v>8.6000623011731753E-2</v>
      </c>
      <c r="E12" s="98">
        <v>6.8431954633146552E-2</v>
      </c>
    </row>
    <row r="16" spans="1:5" x14ac:dyDescent="0.25">
      <c r="C16" s="41"/>
    </row>
    <row r="17" spans="3:3" x14ac:dyDescent="0.25">
      <c r="C17" s="41"/>
    </row>
  </sheetData>
  <sheetProtection algorithmName="SHA-512" hashValue="k514ss55TIk2Qr0XPwtNvIX6OdzZpThEq+rgd7IgCFXfpOAy0+QF7tCAcY7v87SXpoWjeisqnsuR2FbJfMMxRA==" saltValue="Sr32yv6aIaH7AzoEZckbfA==" spinCount="100000" sheet="1" objects="1" scenarios="1"/>
  <mergeCells count="3">
    <mergeCell ref="B9:B10"/>
    <mergeCell ref="B11:B12"/>
    <mergeCell ref="B8:C8"/>
  </mergeCells>
  <pageMargins left="0.7" right="0.7" top="0.75" bottom="0.75" header="0.3" footer="0.3"/>
  <pageSetup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86624-5661-441F-98FA-D8BE752EBC79}">
  <sheetPr>
    <tabColor theme="7" tint="0.79998168889431442"/>
  </sheetPr>
  <dimension ref="A1:D21"/>
  <sheetViews>
    <sheetView zoomScaleNormal="100" zoomScaleSheetLayoutView="94" workbookViewId="0">
      <pane ySplit="6" topLeftCell="A7" activePane="bottomLeft" state="frozen"/>
      <selection activeCell="B19" sqref="B19"/>
      <selection pane="bottomLeft" activeCell="B17" sqref="B17:B21"/>
    </sheetView>
  </sheetViews>
  <sheetFormatPr defaultRowHeight="15" x14ac:dyDescent="0.25"/>
  <cols>
    <col min="1" max="1" width="12" customWidth="1"/>
    <col min="2" max="2" width="29.140625" customWidth="1"/>
    <col min="3" max="3" width="59" customWidth="1"/>
    <col min="4" max="4" width="14.42578125" customWidth="1"/>
  </cols>
  <sheetData>
    <row r="1" spans="1:4" s="13" customFormat="1" x14ac:dyDescent="0.25">
      <c r="A1" s="2" t="s">
        <v>419</v>
      </c>
    </row>
    <row r="2" spans="1:4" s="13" customFormat="1" x14ac:dyDescent="0.25">
      <c r="A2" s="2" t="s">
        <v>420</v>
      </c>
    </row>
    <row r="3" spans="1:4" s="13" customFormat="1" x14ac:dyDescent="0.25">
      <c r="A3" s="2" t="s">
        <v>250</v>
      </c>
    </row>
    <row r="4" spans="1:4" s="13" customFormat="1" x14ac:dyDescent="0.25">
      <c r="A4" s="2" t="s">
        <v>30</v>
      </c>
    </row>
    <row r="5" spans="1:4" s="13" customFormat="1" x14ac:dyDescent="0.25">
      <c r="A5" s="13" t="s">
        <v>421</v>
      </c>
    </row>
    <row r="6" spans="1:4" s="14" customFormat="1" x14ac:dyDescent="0.25"/>
    <row r="9" spans="1:4" x14ac:dyDescent="0.25">
      <c r="B9" s="142" t="s">
        <v>403</v>
      </c>
      <c r="C9" s="142"/>
      <c r="D9" s="32" t="s">
        <v>402</v>
      </c>
    </row>
    <row r="10" spans="1:4" x14ac:dyDescent="0.25">
      <c r="B10" s="158" t="s">
        <v>415</v>
      </c>
      <c r="C10" s="159"/>
      <c r="D10" s="108">
        <f>SUM(D11,D14:D19)</f>
        <v>28076396.431971565</v>
      </c>
    </row>
    <row r="11" spans="1:4" x14ac:dyDescent="0.25">
      <c r="B11" s="157" t="s">
        <v>411</v>
      </c>
      <c r="C11" s="21" t="s">
        <v>404</v>
      </c>
      <c r="D11" s="10">
        <f>SUM(D12:D13)</f>
        <v>5936237.7498150794</v>
      </c>
    </row>
    <row r="12" spans="1:4" x14ac:dyDescent="0.25">
      <c r="B12" s="157"/>
      <c r="C12" s="97" t="s">
        <v>417</v>
      </c>
      <c r="D12" s="10">
        <v>21444.544350431184</v>
      </c>
    </row>
    <row r="13" spans="1:4" x14ac:dyDescent="0.25">
      <c r="B13" s="157"/>
      <c r="C13" s="97" t="s">
        <v>416</v>
      </c>
      <c r="D13" s="10">
        <v>5914793.2054646481</v>
      </c>
    </row>
    <row r="14" spans="1:4" x14ac:dyDescent="0.25">
      <c r="B14" s="157"/>
      <c r="C14" s="21" t="s">
        <v>405</v>
      </c>
      <c r="D14" s="10">
        <v>7694703.32925661</v>
      </c>
    </row>
    <row r="15" spans="1:4" x14ac:dyDescent="0.25">
      <c r="B15" s="157"/>
      <c r="C15" s="21" t="s">
        <v>406</v>
      </c>
      <c r="D15" s="10">
        <v>1600499.4942109548</v>
      </c>
    </row>
    <row r="16" spans="1:4" x14ac:dyDescent="0.25">
      <c r="B16" s="157"/>
      <c r="C16" s="21" t="s">
        <v>407</v>
      </c>
      <c r="D16" s="10">
        <v>673260.70911260834</v>
      </c>
    </row>
    <row r="17" spans="2:4" x14ac:dyDescent="0.25">
      <c r="B17" s="157" t="s">
        <v>412</v>
      </c>
      <c r="C17" s="21" t="s">
        <v>408</v>
      </c>
      <c r="D17" s="10">
        <v>1422515.1848491163</v>
      </c>
    </row>
    <row r="18" spans="2:4" x14ac:dyDescent="0.25">
      <c r="B18" s="157"/>
      <c r="C18" s="21" t="s">
        <v>409</v>
      </c>
      <c r="D18" s="10">
        <v>737243.67089999991</v>
      </c>
    </row>
    <row r="19" spans="2:4" x14ac:dyDescent="0.25">
      <c r="B19" s="157"/>
      <c r="C19" s="21" t="s">
        <v>410</v>
      </c>
      <c r="D19" s="10">
        <f>SUM(D20:D21)</f>
        <v>10011936.2938272</v>
      </c>
    </row>
    <row r="20" spans="2:4" x14ac:dyDescent="0.25">
      <c r="B20" s="157"/>
      <c r="C20" s="97" t="s">
        <v>413</v>
      </c>
      <c r="D20" s="10">
        <v>2829007.7778272</v>
      </c>
    </row>
    <row r="21" spans="2:4" x14ac:dyDescent="0.25">
      <c r="B21" s="157"/>
      <c r="C21" s="97" t="s">
        <v>414</v>
      </c>
      <c r="D21" s="10">
        <v>7182928.5159999998</v>
      </c>
    </row>
  </sheetData>
  <sheetProtection algorithmName="SHA-512" hashValue="lI83iy1nZgvmUZqmgBewJObMOIlRxBR03l+Ez5OS+lTTkXXX1+wfOtdJ1CuTJN69P+log0V728Efzh4HirvAIg==" saltValue="F2EijZvf/P1vhPRkVXhWYQ==" spinCount="100000" sheet="1" objects="1" scenarios="1"/>
  <mergeCells count="4">
    <mergeCell ref="B11:B16"/>
    <mergeCell ref="B17:B21"/>
    <mergeCell ref="B9:C9"/>
    <mergeCell ref="B10:C10"/>
  </mergeCells>
  <pageMargins left="0.7" right="0.7" top="0.75" bottom="0.75" header="0.3" footer="0.3"/>
  <pageSetup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A97E0-2373-46A9-9EC5-01853007B510}">
  <sheetPr>
    <tabColor theme="7" tint="0.79998168889431442"/>
  </sheetPr>
  <dimension ref="A1:I20"/>
  <sheetViews>
    <sheetView zoomScaleNormal="100" zoomScaleSheetLayoutView="94" workbookViewId="0">
      <pane ySplit="7" topLeftCell="A8" activePane="bottomLeft" state="frozen"/>
      <selection activeCell="B19" sqref="B19"/>
      <selection pane="bottomLeft" activeCell="I17" sqref="I17"/>
    </sheetView>
  </sheetViews>
  <sheetFormatPr defaultRowHeight="15" x14ac:dyDescent="0.25"/>
  <cols>
    <col min="1" max="1" width="12" customWidth="1"/>
    <col min="2" max="2" width="23.5703125" customWidth="1"/>
    <col min="3" max="8" width="12.42578125" customWidth="1"/>
  </cols>
  <sheetData>
    <row r="1" spans="1:9" s="13" customFormat="1" x14ac:dyDescent="0.25">
      <c r="A1" s="2" t="s">
        <v>418</v>
      </c>
    </row>
    <row r="2" spans="1:9" s="13" customFormat="1" x14ac:dyDescent="0.25">
      <c r="A2" s="2" t="s">
        <v>384</v>
      </c>
    </row>
    <row r="3" spans="1:9" s="13" customFormat="1" x14ac:dyDescent="0.25">
      <c r="A3" s="2" t="s">
        <v>386</v>
      </c>
    </row>
    <row r="4" spans="1:9" s="13" customFormat="1" x14ac:dyDescent="0.25">
      <c r="A4" s="2" t="s">
        <v>30</v>
      </c>
    </row>
    <row r="5" spans="1:9" s="13" customFormat="1" x14ac:dyDescent="0.25">
      <c r="A5" s="13" t="s">
        <v>387</v>
      </c>
    </row>
    <row r="6" spans="1:9" s="13" customFormat="1" x14ac:dyDescent="0.25">
      <c r="A6" s="13" t="s">
        <v>458</v>
      </c>
    </row>
    <row r="7" spans="1:9" s="14" customFormat="1" x14ac:dyDescent="0.25"/>
    <row r="9" spans="1:9" x14ac:dyDescent="0.25">
      <c r="B9" s="23" t="s">
        <v>383</v>
      </c>
      <c r="C9" s="99"/>
      <c r="D9" s="99"/>
      <c r="E9" s="99"/>
      <c r="F9" s="99"/>
      <c r="G9" s="99"/>
      <c r="H9" s="99"/>
      <c r="I9" s="99"/>
    </row>
    <row r="10" spans="1:9" x14ac:dyDescent="0.25">
      <c r="B10" s="100"/>
      <c r="C10" s="100">
        <v>2016</v>
      </c>
      <c r="D10" s="100">
        <v>2017</v>
      </c>
      <c r="E10" s="100">
        <v>2018</v>
      </c>
      <c r="F10" s="100">
        <v>2019</v>
      </c>
      <c r="G10" s="100">
        <v>2020</v>
      </c>
      <c r="H10" s="101" t="s">
        <v>379</v>
      </c>
      <c r="I10" s="99"/>
    </row>
    <row r="11" spans="1:9" x14ac:dyDescent="0.25">
      <c r="B11" s="102" t="s">
        <v>380</v>
      </c>
      <c r="C11" s="103">
        <v>3456</v>
      </c>
      <c r="D11" s="103">
        <v>6537</v>
      </c>
      <c r="E11" s="103">
        <v>7442</v>
      </c>
      <c r="F11" s="103">
        <v>6874</v>
      </c>
      <c r="G11" s="103">
        <v>5906</v>
      </c>
      <c r="H11" s="104"/>
      <c r="I11" s="99"/>
    </row>
    <row r="12" spans="1:9" x14ac:dyDescent="0.25">
      <c r="B12" s="102" t="s">
        <v>381</v>
      </c>
      <c r="C12" s="105">
        <v>168</v>
      </c>
      <c r="D12" s="105">
        <v>325</v>
      </c>
      <c r="E12" s="105">
        <v>385</v>
      </c>
      <c r="F12" s="105">
        <v>377</v>
      </c>
      <c r="G12" s="105">
        <v>348</v>
      </c>
      <c r="H12" s="106">
        <v>1603</v>
      </c>
      <c r="I12" s="99"/>
    </row>
    <row r="13" spans="1:9" x14ac:dyDescent="0.25">
      <c r="B13" s="102" t="s">
        <v>382</v>
      </c>
      <c r="C13" s="105">
        <v>229</v>
      </c>
      <c r="D13" s="105">
        <v>440</v>
      </c>
      <c r="E13" s="105">
        <v>509</v>
      </c>
      <c r="F13" s="105">
        <v>478</v>
      </c>
      <c r="G13" s="105">
        <v>420</v>
      </c>
      <c r="H13" s="106">
        <v>2076</v>
      </c>
      <c r="I13" s="99"/>
    </row>
    <row r="14" spans="1:9" x14ac:dyDescent="0.25">
      <c r="B14" s="102" t="s">
        <v>69</v>
      </c>
      <c r="C14" s="103">
        <v>1066</v>
      </c>
      <c r="D14" s="103">
        <v>2768</v>
      </c>
      <c r="E14" s="103">
        <v>4334</v>
      </c>
      <c r="F14" s="103">
        <v>5376</v>
      </c>
      <c r="G14" s="103">
        <v>5990</v>
      </c>
      <c r="H14" s="104"/>
      <c r="I14" s="99"/>
    </row>
    <row r="15" spans="1:9" x14ac:dyDescent="0.25">
      <c r="B15" s="99"/>
      <c r="C15" s="99"/>
      <c r="D15" s="99"/>
      <c r="E15" s="99"/>
      <c r="F15" s="99"/>
      <c r="G15" s="99"/>
      <c r="H15" s="99"/>
      <c r="I15" s="99"/>
    </row>
    <row r="16" spans="1:9" x14ac:dyDescent="0.25">
      <c r="B16" s="23" t="s">
        <v>459</v>
      </c>
      <c r="C16" s="99"/>
      <c r="D16" s="99"/>
      <c r="E16" s="99"/>
      <c r="F16" s="99"/>
      <c r="G16" s="99"/>
      <c r="H16" s="99"/>
      <c r="I16" s="99"/>
    </row>
    <row r="17" spans="2:3" x14ac:dyDescent="0.25">
      <c r="B17" s="100"/>
      <c r="C17" s="100">
        <v>2020</v>
      </c>
    </row>
    <row r="18" spans="2:3" x14ac:dyDescent="0.25">
      <c r="B18" s="102" t="s">
        <v>380</v>
      </c>
      <c r="C18" s="103">
        <v>6000</v>
      </c>
    </row>
    <row r="19" spans="2:3" x14ac:dyDescent="0.25">
      <c r="B19" s="102" t="s">
        <v>381</v>
      </c>
      <c r="C19" s="105">
        <v>350</v>
      </c>
    </row>
    <row r="20" spans="2:3" x14ac:dyDescent="0.25">
      <c r="B20" s="102" t="s">
        <v>382</v>
      </c>
      <c r="C20" s="105">
        <v>700</v>
      </c>
    </row>
  </sheetData>
  <sheetProtection algorithmName="SHA-512" hashValue="Nn/ZRY2nWhcKdCacxQ5wzM81WE7OOYO3V9vLEnasjK5KcQvOPySdd5hFmtxA3m9LthMcGY47EMtA4tc3pDo/Dg==" saltValue="p3yr1stjkW+MkGA5mEp+dw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258E7-F175-41B4-AD58-8B67F9576FEB}">
  <sheetPr>
    <tabColor theme="7" tint="0.79998168889431442"/>
  </sheetPr>
  <dimension ref="A1:J14"/>
  <sheetViews>
    <sheetView zoomScaleNormal="100" zoomScaleSheetLayoutView="94" workbookViewId="0">
      <pane ySplit="6" topLeftCell="A7" activePane="bottomLeft" state="frozen"/>
      <selection activeCell="B19" sqref="B19"/>
      <selection pane="bottomLeft" activeCell="F13" sqref="F13"/>
    </sheetView>
  </sheetViews>
  <sheetFormatPr defaultRowHeight="15" x14ac:dyDescent="0.25"/>
  <cols>
    <col min="1" max="1" width="12" customWidth="1"/>
    <col min="2" max="2" width="28.7109375" customWidth="1"/>
    <col min="3" max="7" width="14.42578125" customWidth="1"/>
  </cols>
  <sheetData>
    <row r="1" spans="1:10" s="13" customFormat="1" x14ac:dyDescent="0.25">
      <c r="A1" s="2" t="s">
        <v>385</v>
      </c>
    </row>
    <row r="2" spans="1:10" s="13" customFormat="1" x14ac:dyDescent="0.25">
      <c r="A2" s="2" t="s">
        <v>454</v>
      </c>
    </row>
    <row r="3" spans="1:10" s="13" customFormat="1" x14ac:dyDescent="0.25">
      <c r="A3" s="2" t="s">
        <v>436</v>
      </c>
    </row>
    <row r="4" spans="1:10" s="13" customFormat="1" x14ac:dyDescent="0.25">
      <c r="A4" s="2" t="s">
        <v>30</v>
      </c>
    </row>
    <row r="5" spans="1:10" s="13" customFormat="1" x14ac:dyDescent="0.25">
      <c r="A5" s="13" t="s">
        <v>487</v>
      </c>
    </row>
    <row r="6" spans="1:10" s="14" customFormat="1" x14ac:dyDescent="0.25"/>
    <row r="7" spans="1:10" x14ac:dyDescent="0.25">
      <c r="B7" s="13"/>
      <c r="C7" s="13"/>
      <c r="D7" s="13"/>
      <c r="E7" s="13"/>
      <c r="F7" s="13"/>
      <c r="G7" s="13"/>
      <c r="H7" s="13"/>
      <c r="I7" s="13"/>
      <c r="J7" s="13"/>
    </row>
    <row r="8" spans="1:10" x14ac:dyDescent="0.25">
      <c r="B8" s="23" t="s">
        <v>455</v>
      </c>
      <c r="C8" s="99"/>
      <c r="D8" s="99"/>
      <c r="E8" s="99"/>
      <c r="F8" s="99"/>
      <c r="G8" s="99"/>
      <c r="H8" s="99"/>
      <c r="I8" s="13"/>
      <c r="J8" s="13"/>
    </row>
    <row r="9" spans="1:10" x14ac:dyDescent="0.25">
      <c r="B9" s="100"/>
      <c r="C9" s="125">
        <v>2015</v>
      </c>
      <c r="D9" s="125">
        <v>2016</v>
      </c>
      <c r="E9" s="125">
        <v>2017</v>
      </c>
      <c r="F9" s="125">
        <v>2018</v>
      </c>
      <c r="G9" s="125">
        <v>2019</v>
      </c>
      <c r="H9" s="99"/>
      <c r="I9" s="13"/>
      <c r="J9" s="13"/>
    </row>
    <row r="10" spans="1:10" x14ac:dyDescent="0.25">
      <c r="B10" s="124" t="s">
        <v>456</v>
      </c>
      <c r="C10" s="127">
        <v>389579773</v>
      </c>
      <c r="D10" s="127">
        <v>256767278</v>
      </c>
      <c r="E10" s="127">
        <v>178738266</v>
      </c>
      <c r="F10" s="127">
        <v>199722629</v>
      </c>
      <c r="G10" s="128">
        <v>191357604</v>
      </c>
      <c r="H10" s="99"/>
      <c r="I10" s="13"/>
      <c r="J10" s="13"/>
    </row>
    <row r="11" spans="1:10" x14ac:dyDescent="0.25">
      <c r="B11" s="99"/>
      <c r="C11" s="99"/>
      <c r="D11" s="99"/>
      <c r="E11" s="99"/>
      <c r="F11" s="99"/>
      <c r="G11" s="99"/>
      <c r="H11" s="99"/>
      <c r="I11" s="13"/>
      <c r="J11" s="13"/>
    </row>
    <row r="12" spans="1:10" x14ac:dyDescent="0.25">
      <c r="B12" s="99"/>
      <c r="C12" s="99"/>
      <c r="D12" s="99"/>
      <c r="E12" s="99"/>
      <c r="F12" s="99"/>
      <c r="G12" s="99"/>
      <c r="H12" s="99"/>
      <c r="I12" s="13"/>
      <c r="J12" s="13"/>
    </row>
    <row r="13" spans="1:10" x14ac:dyDescent="0.25">
      <c r="B13" s="13"/>
      <c r="C13" s="13"/>
      <c r="D13" s="13"/>
      <c r="E13" s="13"/>
      <c r="F13" s="13"/>
      <c r="G13" s="13"/>
      <c r="H13" s="13"/>
      <c r="I13" s="13"/>
      <c r="J13" s="13"/>
    </row>
    <row r="14" spans="1:10" x14ac:dyDescent="0.25">
      <c r="B14" s="13"/>
      <c r="C14" s="13"/>
      <c r="D14" s="13"/>
      <c r="E14" s="13"/>
      <c r="F14" s="13"/>
      <c r="G14" s="13"/>
      <c r="H14" s="13"/>
      <c r="I14" s="13"/>
      <c r="J14" s="13"/>
    </row>
  </sheetData>
  <sheetProtection algorithmName="SHA-512" hashValue="1SLlUo0P1XLs70pvXjCZnpGC8VGjVjkknTk3MkNRf2uDkSOP9ivHDscF2xSYX51k7QbPKoHfGdZyw0WRNB2STg==" saltValue="6XW2pjUMOmqezQya9+OyyQ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415F4-6ACE-4242-AC7F-8E49DBF058FD}">
  <sheetPr>
    <tabColor theme="9" tint="0.79998168889431442"/>
  </sheetPr>
  <dimension ref="A1:D17"/>
  <sheetViews>
    <sheetView zoomScaleNormal="100" zoomScaleSheetLayoutView="94" workbookViewId="0">
      <pane ySplit="6" topLeftCell="A7" activePane="bottomLeft" state="frozen"/>
      <selection activeCell="B19" sqref="B19"/>
      <selection pane="bottomLeft" activeCell="K21" sqref="K21"/>
    </sheetView>
  </sheetViews>
  <sheetFormatPr defaultRowHeight="15" x14ac:dyDescent="0.25"/>
  <cols>
    <col min="1" max="1" width="12" customWidth="1"/>
    <col min="2" max="4" width="10.5703125" customWidth="1"/>
  </cols>
  <sheetData>
    <row r="1" spans="1:4" s="13" customFormat="1" x14ac:dyDescent="0.25">
      <c r="A1" s="2" t="s">
        <v>446</v>
      </c>
    </row>
    <row r="2" spans="1:4" s="13" customFormat="1" x14ac:dyDescent="0.25">
      <c r="A2" s="2" t="s">
        <v>445</v>
      </c>
    </row>
    <row r="3" spans="1:4" s="13" customFormat="1" x14ac:dyDescent="0.25">
      <c r="A3" s="2" t="s">
        <v>219</v>
      </c>
    </row>
    <row r="4" spans="1:4" s="13" customFormat="1" x14ac:dyDescent="0.25">
      <c r="A4" s="2" t="s">
        <v>30</v>
      </c>
    </row>
    <row r="5" spans="1:4" s="13" customFormat="1" x14ac:dyDescent="0.25">
      <c r="A5" s="13" t="s">
        <v>14</v>
      </c>
    </row>
    <row r="6" spans="1:4" s="14" customFormat="1" x14ac:dyDescent="0.25"/>
    <row r="9" spans="1:4" x14ac:dyDescent="0.25">
      <c r="B9" s="110"/>
      <c r="C9" s="95" t="s">
        <v>70</v>
      </c>
      <c r="D9" s="95" t="s">
        <v>22</v>
      </c>
    </row>
    <row r="10" spans="1:4" x14ac:dyDescent="0.25">
      <c r="B10" s="20" t="s">
        <v>3</v>
      </c>
      <c r="C10" s="8">
        <v>33350.333333333336</v>
      </c>
      <c r="D10" s="8">
        <v>16812.333333333336</v>
      </c>
    </row>
    <row r="11" spans="1:4" x14ac:dyDescent="0.25">
      <c r="B11" s="20" t="s">
        <v>66</v>
      </c>
      <c r="C11" s="8">
        <v>15798.416666666666</v>
      </c>
      <c r="D11" s="8">
        <v>7857.5</v>
      </c>
    </row>
    <row r="12" spans="1:4" x14ac:dyDescent="0.25">
      <c r="B12" s="20" t="s">
        <v>65</v>
      </c>
      <c r="C12" s="8">
        <v>17551.916666666668</v>
      </c>
      <c r="D12" s="8">
        <v>8954.8333333333339</v>
      </c>
    </row>
    <row r="16" spans="1:4" x14ac:dyDescent="0.25">
      <c r="C16" s="41"/>
    </row>
    <row r="17" spans="3:3" x14ac:dyDescent="0.25">
      <c r="C17" s="41"/>
    </row>
  </sheetData>
  <sheetProtection algorithmName="SHA-512" hashValue="QyIlmDvNy31MjWdWzckcmZLaNSIxLn6rdwWyk8dnc2lA6dF57op+NPhTrotm1z2oQCwCdF9rbA3iOFeq8cFDOg==" saltValue="4j1Ov0w8wAmMEwq9JOOZNg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CC28D-AE65-414D-A232-87E09E63CA18}">
  <sheetPr>
    <tabColor theme="2" tint="-9.9978637043366805E-2"/>
  </sheetPr>
  <dimension ref="A1:C17"/>
  <sheetViews>
    <sheetView workbookViewId="0">
      <pane ySplit="7" topLeftCell="A8" activePane="bottomLeft" state="frozen"/>
      <selection activeCell="B19" sqref="B19"/>
      <selection pane="bottomLeft" activeCell="B19" sqref="B19"/>
    </sheetView>
  </sheetViews>
  <sheetFormatPr defaultRowHeight="15" x14ac:dyDescent="0.25"/>
  <cols>
    <col min="1" max="1" width="9.140625" style="13"/>
    <col min="2" max="2" width="33.28515625" style="13" customWidth="1"/>
    <col min="3" max="16384" width="9.140625" style="13"/>
  </cols>
  <sheetData>
    <row r="1" spans="1:3" x14ac:dyDescent="0.25">
      <c r="A1" s="2" t="s">
        <v>31</v>
      </c>
    </row>
    <row r="2" spans="1:3" x14ac:dyDescent="0.25">
      <c r="A2" s="2" t="s">
        <v>32</v>
      </c>
    </row>
    <row r="3" spans="1:3" x14ac:dyDescent="0.25">
      <c r="A3" s="2" t="s">
        <v>484</v>
      </c>
    </row>
    <row r="4" spans="1:3" x14ac:dyDescent="0.25">
      <c r="A4" s="2" t="s">
        <v>30</v>
      </c>
    </row>
    <row r="5" spans="1:3" x14ac:dyDescent="0.25">
      <c r="A5" s="13" t="s">
        <v>14</v>
      </c>
    </row>
    <row r="6" spans="1:3" x14ac:dyDescent="0.25">
      <c r="A6" s="13" t="s">
        <v>35</v>
      </c>
    </row>
    <row r="7" spans="1:3" s="14" customFormat="1" x14ac:dyDescent="0.25"/>
    <row r="9" spans="1:3" x14ac:dyDescent="0.25">
      <c r="B9" s="7"/>
      <c r="C9" s="9">
        <v>2020</v>
      </c>
    </row>
    <row r="10" spans="1:3" x14ac:dyDescent="0.25">
      <c r="B10" s="3" t="s">
        <v>8</v>
      </c>
      <c r="C10" s="4">
        <v>265000</v>
      </c>
    </row>
    <row r="11" spans="1:3" x14ac:dyDescent="0.25">
      <c r="B11" s="5" t="s">
        <v>4</v>
      </c>
      <c r="C11" s="6">
        <v>112000</v>
      </c>
    </row>
    <row r="12" spans="1:3" x14ac:dyDescent="0.25">
      <c r="B12" s="5" t="s">
        <v>5</v>
      </c>
      <c r="C12" s="6">
        <v>136000</v>
      </c>
    </row>
    <row r="13" spans="1:3" x14ac:dyDescent="0.25">
      <c r="B13" s="5" t="s">
        <v>6</v>
      </c>
      <c r="C13" s="6">
        <v>18000</v>
      </c>
    </row>
    <row r="14" spans="1:3" x14ac:dyDescent="0.25">
      <c r="B14" s="3" t="s">
        <v>15</v>
      </c>
      <c r="C14" s="6">
        <v>21000</v>
      </c>
    </row>
    <row r="15" spans="1:3" x14ac:dyDescent="0.25">
      <c r="B15" s="3" t="s">
        <v>7</v>
      </c>
      <c r="C15" s="6">
        <v>1700</v>
      </c>
    </row>
    <row r="17" spans="2:2" x14ac:dyDescent="0.25">
      <c r="B17" s="126" t="s">
        <v>485</v>
      </c>
    </row>
  </sheetData>
  <sheetProtection algorithmName="SHA-512" hashValue="p09q8SjV6kzVFY7X6qY9G1hEDvX7skEdK9KxgBkoEiI7Qw9jA3bSavBJhF+BpiZpUTN6+edDVKUQjdUx4EM+wA==" saltValue="AMpG3q4IDyXwDOqGy+gSmg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77F72-1F6E-449D-BB4F-B53BF5CF38F3}">
  <sheetPr>
    <tabColor theme="9" tint="0.79998168889431442"/>
  </sheetPr>
  <dimension ref="A1:G22"/>
  <sheetViews>
    <sheetView zoomScaleNormal="100" zoomScaleSheetLayoutView="94" workbookViewId="0">
      <pane ySplit="6" topLeftCell="A7" activePane="bottomLeft" state="frozen"/>
      <selection activeCell="B19" sqref="B19"/>
      <selection pane="bottomLeft" activeCell="H8" sqref="H8"/>
    </sheetView>
  </sheetViews>
  <sheetFormatPr defaultRowHeight="15" x14ac:dyDescent="0.25"/>
  <cols>
    <col min="1" max="1" width="12" customWidth="1"/>
    <col min="2" max="2" width="38" customWidth="1"/>
    <col min="3" max="7" width="8.5703125" customWidth="1"/>
  </cols>
  <sheetData>
    <row r="1" spans="1:7" s="13" customFormat="1" x14ac:dyDescent="0.25">
      <c r="A1" s="2" t="s">
        <v>435</v>
      </c>
    </row>
    <row r="2" spans="1:7" s="13" customFormat="1" x14ac:dyDescent="0.25">
      <c r="A2" s="2" t="s">
        <v>434</v>
      </c>
    </row>
    <row r="3" spans="1:7" s="13" customFormat="1" x14ac:dyDescent="0.25">
      <c r="A3" s="2" t="s">
        <v>436</v>
      </c>
    </row>
    <row r="4" spans="1:7" s="13" customFormat="1" x14ac:dyDescent="0.25">
      <c r="A4" s="2" t="s">
        <v>30</v>
      </c>
    </row>
    <row r="5" spans="1:7" s="13" customFormat="1" x14ac:dyDescent="0.25">
      <c r="A5" s="13" t="s">
        <v>437</v>
      </c>
    </row>
    <row r="6" spans="1:7" s="14" customFormat="1" x14ac:dyDescent="0.25"/>
    <row r="9" spans="1:7" x14ac:dyDescent="0.25">
      <c r="B9" s="3" t="s">
        <v>443</v>
      </c>
      <c r="C9" s="95">
        <v>2015</v>
      </c>
      <c r="D9" s="95">
        <v>2016</v>
      </c>
      <c r="E9" s="95">
        <v>2017</v>
      </c>
      <c r="F9" s="95">
        <v>2018</v>
      </c>
      <c r="G9" s="95">
        <v>2019</v>
      </c>
    </row>
    <row r="10" spans="1:7" x14ac:dyDescent="0.25">
      <c r="B10" s="21" t="s">
        <v>438</v>
      </c>
      <c r="C10" s="21">
        <v>1</v>
      </c>
      <c r="D10" s="21">
        <v>3</v>
      </c>
      <c r="E10" s="21">
        <v>3</v>
      </c>
      <c r="F10" s="21">
        <v>4</v>
      </c>
      <c r="G10" s="21">
        <v>4</v>
      </c>
    </row>
    <row r="11" spans="1:7" x14ac:dyDescent="0.25">
      <c r="B11" s="21" t="s">
        <v>439</v>
      </c>
      <c r="C11" s="21">
        <v>1</v>
      </c>
      <c r="D11" s="21">
        <v>3</v>
      </c>
      <c r="E11" s="21">
        <v>4</v>
      </c>
      <c r="F11" s="21">
        <v>4</v>
      </c>
      <c r="G11" s="21">
        <v>4</v>
      </c>
    </row>
    <row r="12" spans="1:7" x14ac:dyDescent="0.25">
      <c r="B12" s="21" t="s">
        <v>440</v>
      </c>
      <c r="C12" s="21">
        <v>1</v>
      </c>
      <c r="D12" s="21">
        <v>3</v>
      </c>
      <c r="E12" s="21">
        <v>3</v>
      </c>
      <c r="F12" s="21">
        <v>4</v>
      </c>
      <c r="G12" s="21">
        <v>4</v>
      </c>
    </row>
    <row r="13" spans="1:7" x14ac:dyDescent="0.25">
      <c r="B13" s="21" t="s">
        <v>441</v>
      </c>
      <c r="C13" s="21">
        <v>1</v>
      </c>
      <c r="D13" s="21">
        <v>3</v>
      </c>
      <c r="E13" s="21">
        <v>3</v>
      </c>
      <c r="F13" s="21">
        <v>4</v>
      </c>
      <c r="G13" s="21">
        <v>4</v>
      </c>
    </row>
    <row r="14" spans="1:7" x14ac:dyDescent="0.25">
      <c r="B14" s="21" t="s">
        <v>442</v>
      </c>
      <c r="C14" s="21">
        <v>1</v>
      </c>
      <c r="D14" s="21">
        <v>4</v>
      </c>
      <c r="E14" s="21">
        <v>4</v>
      </c>
      <c r="F14" s="21">
        <v>4</v>
      </c>
      <c r="G14" s="21">
        <v>4</v>
      </c>
    </row>
    <row r="16" spans="1:7" x14ac:dyDescent="0.25">
      <c r="B16" s="3" t="s">
        <v>444</v>
      </c>
      <c r="C16" s="95">
        <v>2015</v>
      </c>
      <c r="D16" s="95">
        <v>2016</v>
      </c>
      <c r="E16" s="95">
        <v>2017</v>
      </c>
      <c r="F16" s="95">
        <v>2018</v>
      </c>
      <c r="G16" s="95">
        <v>2019</v>
      </c>
    </row>
    <row r="17" spans="2:7" x14ac:dyDescent="0.25">
      <c r="B17" s="21" t="s">
        <v>438</v>
      </c>
      <c r="C17" s="6">
        <v>3764</v>
      </c>
      <c r="D17" s="6">
        <v>4321</v>
      </c>
      <c r="E17" s="6">
        <v>6216</v>
      </c>
      <c r="F17" s="6">
        <v>6363</v>
      </c>
      <c r="G17" s="6">
        <v>7261</v>
      </c>
    </row>
    <row r="18" spans="2:7" x14ac:dyDescent="0.25">
      <c r="B18" s="21" t="s">
        <v>439</v>
      </c>
      <c r="C18" s="6">
        <v>3871</v>
      </c>
      <c r="D18" s="6">
        <v>4236</v>
      </c>
      <c r="E18" s="6">
        <v>7809</v>
      </c>
      <c r="F18" s="6">
        <v>9317</v>
      </c>
      <c r="G18" s="6">
        <v>8639</v>
      </c>
    </row>
    <row r="19" spans="2:7" x14ac:dyDescent="0.25">
      <c r="B19" s="21" t="s">
        <v>440</v>
      </c>
      <c r="C19" s="6">
        <v>2053</v>
      </c>
      <c r="D19" s="6">
        <v>1722</v>
      </c>
      <c r="E19" s="6">
        <v>4094</v>
      </c>
      <c r="F19" s="6">
        <v>4247</v>
      </c>
      <c r="G19" s="6">
        <v>4744</v>
      </c>
    </row>
    <row r="20" spans="2:7" x14ac:dyDescent="0.25">
      <c r="B20" s="21" t="s">
        <v>441</v>
      </c>
      <c r="C20" s="6">
        <v>3995</v>
      </c>
      <c r="D20" s="6">
        <v>2491</v>
      </c>
      <c r="E20" s="6">
        <v>4960</v>
      </c>
      <c r="F20" s="6">
        <v>6296</v>
      </c>
      <c r="G20" s="6">
        <v>6657</v>
      </c>
    </row>
    <row r="21" spans="2:7" x14ac:dyDescent="0.25">
      <c r="B21" s="21" t="s">
        <v>442</v>
      </c>
      <c r="C21" s="6">
        <v>2017</v>
      </c>
      <c r="D21" s="6">
        <v>2262</v>
      </c>
      <c r="E21" s="6">
        <v>4413</v>
      </c>
      <c r="F21" s="6">
        <v>4911</v>
      </c>
      <c r="G21" s="6">
        <v>5038</v>
      </c>
    </row>
    <row r="22" spans="2:7" x14ac:dyDescent="0.25">
      <c r="B22" s="21" t="s">
        <v>3</v>
      </c>
      <c r="C22" s="6">
        <v>15700</v>
      </c>
      <c r="D22" s="6">
        <v>15032</v>
      </c>
      <c r="E22" s="6">
        <v>29509</v>
      </c>
      <c r="F22" s="6">
        <v>33152</v>
      </c>
      <c r="G22" s="6">
        <v>32339</v>
      </c>
    </row>
  </sheetData>
  <sheetProtection algorithmName="SHA-512" hashValue="IH/mG2mBdE7r+FuqbStGdwVxa3w2PFxjE5vJ2A+ZrCJl4WVIzl2iMU32hUi5JwWuC+ELH3uM0+LKPOt52IM5yQ==" saltValue="a7UA+MIblLP4e8MTReqx8A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1F1C4-6C27-4D0E-A016-58E93CBC9BFB}">
  <sheetPr>
    <tabColor theme="9" tint="0.79998168889431442"/>
  </sheetPr>
  <dimension ref="A1:F20"/>
  <sheetViews>
    <sheetView zoomScaleNormal="100" zoomScaleSheetLayoutView="94" workbookViewId="0">
      <pane ySplit="6" topLeftCell="A7" activePane="bottomLeft" state="frozen"/>
      <selection activeCell="B19" sqref="B19"/>
      <selection pane="bottomLeft" activeCell="G16" sqref="G16"/>
    </sheetView>
  </sheetViews>
  <sheetFormatPr defaultRowHeight="15" x14ac:dyDescent="0.25"/>
  <cols>
    <col min="1" max="1" width="12" customWidth="1"/>
    <col min="2" max="2" width="38" customWidth="1"/>
    <col min="3" max="6" width="9.7109375" customWidth="1"/>
    <col min="7" max="7" width="30.140625" customWidth="1"/>
  </cols>
  <sheetData>
    <row r="1" spans="1:6" s="13" customFormat="1" x14ac:dyDescent="0.25">
      <c r="A1" s="2" t="s">
        <v>433</v>
      </c>
    </row>
    <row r="2" spans="1:6" s="13" customFormat="1" x14ac:dyDescent="0.25">
      <c r="A2" s="2" t="s">
        <v>427</v>
      </c>
    </row>
    <row r="3" spans="1:6" s="13" customFormat="1" x14ac:dyDescent="0.25">
      <c r="A3" s="2" t="s">
        <v>368</v>
      </c>
    </row>
    <row r="4" spans="1:6" s="13" customFormat="1" x14ac:dyDescent="0.25">
      <c r="A4" s="2" t="s">
        <v>30</v>
      </c>
    </row>
    <row r="5" spans="1:6" s="13" customFormat="1" x14ac:dyDescent="0.25">
      <c r="A5" s="13" t="s">
        <v>14</v>
      </c>
    </row>
    <row r="6" spans="1:6" s="14" customFormat="1" x14ac:dyDescent="0.25"/>
    <row r="9" spans="1:6" x14ac:dyDescent="0.25">
      <c r="B9" s="3" t="s">
        <v>428</v>
      </c>
      <c r="C9" s="95">
        <v>2016</v>
      </c>
      <c r="D9" s="95">
        <v>2017</v>
      </c>
      <c r="E9" s="95">
        <v>2018</v>
      </c>
      <c r="F9" s="95">
        <v>2019</v>
      </c>
    </row>
    <row r="10" spans="1:6" x14ac:dyDescent="0.25">
      <c r="B10" s="21" t="s">
        <v>357</v>
      </c>
      <c r="C10" s="6">
        <v>4668</v>
      </c>
      <c r="D10" s="6">
        <v>7918</v>
      </c>
      <c r="E10" s="6">
        <v>9284</v>
      </c>
      <c r="F10" s="6">
        <v>9364</v>
      </c>
    </row>
    <row r="11" spans="1:6" x14ac:dyDescent="0.25">
      <c r="B11" s="21" t="s">
        <v>358</v>
      </c>
      <c r="C11" s="6">
        <v>2348</v>
      </c>
      <c r="D11" s="6">
        <v>3978</v>
      </c>
      <c r="E11" s="6">
        <v>5412</v>
      </c>
      <c r="F11" s="6">
        <v>5596</v>
      </c>
    </row>
    <row r="12" spans="1:6" x14ac:dyDescent="0.25">
      <c r="B12" s="21" t="s">
        <v>359</v>
      </c>
      <c r="C12" s="6">
        <v>423</v>
      </c>
      <c r="D12" s="6">
        <v>902</v>
      </c>
      <c r="E12" s="6">
        <v>1090</v>
      </c>
      <c r="F12" s="6">
        <v>1125</v>
      </c>
    </row>
    <row r="13" spans="1:6" x14ac:dyDescent="0.25">
      <c r="B13" s="21" t="s">
        <v>429</v>
      </c>
      <c r="C13" s="6">
        <v>99</v>
      </c>
      <c r="D13" s="6">
        <v>217</v>
      </c>
      <c r="E13" s="6">
        <v>449</v>
      </c>
      <c r="F13" s="6">
        <v>443</v>
      </c>
    </row>
    <row r="14" spans="1:6" x14ac:dyDescent="0.25">
      <c r="B14" s="21" t="s">
        <v>430</v>
      </c>
      <c r="C14" s="6">
        <v>0</v>
      </c>
      <c r="D14" s="6">
        <v>3</v>
      </c>
      <c r="E14" s="6">
        <v>9</v>
      </c>
      <c r="F14" s="6">
        <v>10</v>
      </c>
    </row>
    <row r="15" spans="1:6" x14ac:dyDescent="0.25">
      <c r="B15" s="21" t="s">
        <v>431</v>
      </c>
      <c r="C15" s="6">
        <v>189</v>
      </c>
      <c r="D15" s="6">
        <v>286</v>
      </c>
      <c r="E15" s="6">
        <v>303</v>
      </c>
      <c r="F15" s="6">
        <v>298</v>
      </c>
    </row>
    <row r="16" spans="1:6" x14ac:dyDescent="0.25">
      <c r="B16" s="21" t="s">
        <v>432</v>
      </c>
      <c r="C16" s="6">
        <v>66</v>
      </c>
      <c r="D16" s="6">
        <v>85</v>
      </c>
      <c r="E16" s="6">
        <v>102</v>
      </c>
      <c r="F16" s="6">
        <v>96</v>
      </c>
    </row>
    <row r="17" spans="2:6" x14ac:dyDescent="0.25">
      <c r="B17" s="21" t="s">
        <v>363</v>
      </c>
      <c r="C17" s="6">
        <v>283</v>
      </c>
      <c r="D17" s="6">
        <v>426</v>
      </c>
      <c r="E17" s="6">
        <v>469</v>
      </c>
      <c r="F17" s="6">
        <v>453</v>
      </c>
    </row>
    <row r="18" spans="2:6" x14ac:dyDescent="0.25">
      <c r="B18" s="21" t="s">
        <v>362</v>
      </c>
      <c r="C18" s="6">
        <v>50</v>
      </c>
      <c r="D18" s="6">
        <v>126</v>
      </c>
      <c r="E18" s="6">
        <v>196</v>
      </c>
      <c r="F18" s="6">
        <v>220</v>
      </c>
    </row>
    <row r="19" spans="2:6" x14ac:dyDescent="0.25">
      <c r="B19" s="21" t="s">
        <v>361</v>
      </c>
      <c r="C19" s="6">
        <v>359</v>
      </c>
      <c r="D19" s="6">
        <v>629</v>
      </c>
      <c r="E19" s="6">
        <v>660</v>
      </c>
      <c r="F19" s="6">
        <v>558</v>
      </c>
    </row>
    <row r="20" spans="2:6" x14ac:dyDescent="0.25">
      <c r="B20" s="21" t="s">
        <v>360</v>
      </c>
      <c r="C20" s="6">
        <v>73</v>
      </c>
      <c r="D20" s="6">
        <v>272</v>
      </c>
      <c r="E20" s="6">
        <v>332</v>
      </c>
      <c r="F20" s="6">
        <v>304</v>
      </c>
    </row>
  </sheetData>
  <sheetProtection algorithmName="SHA-512" hashValue="xNQqE+4xf4Qp5sBEKe/CjY4br4WKvwQJ0Q85jnr1IjcuADTDfWoFkMv8rbxEjZ/uNunigyqetKI8oci3JA7dTQ==" saltValue="Z2z2sLA6GsFLIRT0up8IGA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143CF-6458-4911-8C96-D6A1C61383CF}">
  <sheetPr>
    <tabColor theme="9" tint="0.79998168889431442"/>
  </sheetPr>
  <dimension ref="A1:L16"/>
  <sheetViews>
    <sheetView zoomScaleNormal="100" zoomScaleSheetLayoutView="94" workbookViewId="0">
      <pane ySplit="6" topLeftCell="A7" activePane="bottomLeft" state="frozen"/>
      <selection activeCell="B19" sqref="B19"/>
      <selection pane="bottomLeft" activeCell="H18" sqref="H18"/>
    </sheetView>
  </sheetViews>
  <sheetFormatPr defaultRowHeight="15" x14ac:dyDescent="0.25"/>
  <cols>
    <col min="1" max="1" width="12" customWidth="1"/>
    <col min="2" max="2" width="21" customWidth="1"/>
    <col min="3" max="12" width="13.5703125" customWidth="1"/>
  </cols>
  <sheetData>
    <row r="1" spans="1:12" s="13" customFormat="1" x14ac:dyDescent="0.25">
      <c r="A1" s="2" t="s">
        <v>457</v>
      </c>
    </row>
    <row r="2" spans="1:12" s="13" customFormat="1" x14ac:dyDescent="0.25">
      <c r="A2" s="2" t="s">
        <v>425</v>
      </c>
    </row>
    <row r="3" spans="1:12" s="13" customFormat="1" x14ac:dyDescent="0.25">
      <c r="A3" s="2" t="s">
        <v>426</v>
      </c>
    </row>
    <row r="4" spans="1:12" s="13" customFormat="1" x14ac:dyDescent="0.25">
      <c r="A4" s="2" t="s">
        <v>30</v>
      </c>
    </row>
    <row r="5" spans="1:12" s="13" customFormat="1" x14ac:dyDescent="0.25">
      <c r="A5" s="13" t="s">
        <v>14</v>
      </c>
    </row>
    <row r="6" spans="1:12" s="14" customFormat="1" x14ac:dyDescent="0.25"/>
    <row r="9" spans="1:12" x14ac:dyDescent="0.25">
      <c r="B9" s="7" t="s">
        <v>424</v>
      </c>
      <c r="C9" s="109">
        <v>2010</v>
      </c>
      <c r="D9" s="109">
        <v>2011</v>
      </c>
      <c r="E9" s="109">
        <v>2012</v>
      </c>
      <c r="F9" s="109">
        <v>2013</v>
      </c>
      <c r="G9" s="109">
        <v>2014</v>
      </c>
      <c r="H9" s="109">
        <v>2015</v>
      </c>
      <c r="I9" s="109">
        <v>2016</v>
      </c>
      <c r="J9" s="109">
        <v>2017</v>
      </c>
      <c r="K9" s="109">
        <v>2018</v>
      </c>
      <c r="L9" s="109">
        <v>2019</v>
      </c>
    </row>
    <row r="10" spans="1:12" x14ac:dyDescent="0.25">
      <c r="B10" s="25" t="s">
        <v>3</v>
      </c>
      <c r="C10" s="11">
        <v>36643519.449999779</v>
      </c>
      <c r="D10" s="11">
        <v>41322326.090000011</v>
      </c>
      <c r="E10" s="11">
        <v>31814332.680000007</v>
      </c>
      <c r="F10" s="11">
        <v>44150320.519999973</v>
      </c>
      <c r="G10" s="11">
        <v>50617350.110000007</v>
      </c>
      <c r="H10" s="11">
        <v>57507499.020000249</v>
      </c>
      <c r="I10" s="11">
        <v>92747406.680000201</v>
      </c>
      <c r="J10" s="11">
        <v>102947364.88000035</v>
      </c>
      <c r="K10" s="11">
        <v>127295859.36000045</v>
      </c>
      <c r="L10" s="11">
        <v>137501815.0400005</v>
      </c>
    </row>
    <row r="11" spans="1:12" x14ac:dyDescent="0.25">
      <c r="B11" s="20" t="s">
        <v>423</v>
      </c>
      <c r="C11" s="10">
        <v>36643519.449999779</v>
      </c>
      <c r="D11" s="10">
        <v>41322326.090000011</v>
      </c>
      <c r="E11" s="10">
        <v>31814332.680000007</v>
      </c>
      <c r="F11" s="10">
        <v>44150320.519999973</v>
      </c>
      <c r="G11" s="10">
        <v>50617350.110000007</v>
      </c>
      <c r="H11" s="10">
        <v>57492055.150000252</v>
      </c>
      <c r="I11" s="10">
        <v>62377403.640000246</v>
      </c>
      <c r="J11" s="10">
        <v>64975893.480000317</v>
      </c>
      <c r="K11" s="10">
        <v>72464359.820000321</v>
      </c>
      <c r="L11" s="10">
        <v>79380190.900000274</v>
      </c>
    </row>
    <row r="12" spans="1:12" x14ac:dyDescent="0.25">
      <c r="B12" s="20" t="s">
        <v>22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15443.869999999999</v>
      </c>
      <c r="I12" s="10">
        <v>30370003.039999954</v>
      </c>
      <c r="J12" s="10">
        <v>37971471.400000028</v>
      </c>
      <c r="K12" s="10">
        <v>54831499.540000126</v>
      </c>
      <c r="L12" s="10">
        <v>58121624.140000217</v>
      </c>
    </row>
    <row r="15" spans="1:12" x14ac:dyDescent="0.25">
      <c r="C15" s="41"/>
    </row>
    <row r="16" spans="1:12" x14ac:dyDescent="0.25">
      <c r="C16" s="41"/>
    </row>
  </sheetData>
  <sheetProtection algorithmName="SHA-512" hashValue="RQYQcp4BTPlFVAk9/uWMrUhITrzbGneArfoqzIDKorZF0Un0/zUok6gLJD98eEA7C3hWtjqe/VG0SP6PVsmrYA==" saltValue="l9bXTuhEXjLFnl3BujSO0w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671B3-3BAA-483F-B4A1-D93C085E88AC}">
  <sheetPr>
    <tabColor theme="2" tint="-9.9978637043366805E-2"/>
  </sheetPr>
  <dimension ref="A1:F16"/>
  <sheetViews>
    <sheetView workbookViewId="0">
      <pane ySplit="7" topLeftCell="A8" activePane="bottomLeft" state="frozen"/>
      <selection activeCell="B19" sqref="B19"/>
      <selection pane="bottomLeft" activeCell="E21" sqref="E21"/>
    </sheetView>
  </sheetViews>
  <sheetFormatPr defaultRowHeight="15" x14ac:dyDescent="0.25"/>
  <cols>
    <col min="1" max="1" width="9.140625" style="13"/>
    <col min="2" max="2" width="33.28515625" style="13" customWidth="1"/>
    <col min="3" max="6" width="18.7109375" style="13" customWidth="1"/>
    <col min="7" max="16384" width="9.140625" style="13"/>
  </cols>
  <sheetData>
    <row r="1" spans="1:6" x14ac:dyDescent="0.25">
      <c r="A1" s="2" t="s">
        <v>27</v>
      </c>
    </row>
    <row r="2" spans="1:6" x14ac:dyDescent="0.25">
      <c r="A2" s="2" t="s">
        <v>28</v>
      </c>
    </row>
    <row r="3" spans="1:6" x14ac:dyDescent="0.25">
      <c r="A3" s="2" t="s">
        <v>29</v>
      </c>
    </row>
    <row r="4" spans="1:6" x14ac:dyDescent="0.25">
      <c r="A4" s="2" t="s">
        <v>30</v>
      </c>
    </row>
    <row r="5" spans="1:6" x14ac:dyDescent="0.25">
      <c r="A5" s="13" t="s">
        <v>14</v>
      </c>
    </row>
    <row r="6" spans="1:6" x14ac:dyDescent="0.25">
      <c r="A6" s="13" t="s">
        <v>34</v>
      </c>
    </row>
    <row r="7" spans="1:6" s="14" customFormat="1" x14ac:dyDescent="0.25"/>
    <row r="10" spans="1:6" x14ac:dyDescent="0.25">
      <c r="B10" s="7"/>
      <c r="C10" s="9" t="s">
        <v>3</v>
      </c>
      <c r="D10" s="9" t="s">
        <v>18</v>
      </c>
      <c r="E10" s="9" t="s">
        <v>19</v>
      </c>
      <c r="F10" s="9" t="s">
        <v>20</v>
      </c>
    </row>
    <row r="11" spans="1:6" x14ac:dyDescent="0.25">
      <c r="B11" s="3" t="s">
        <v>24</v>
      </c>
      <c r="C11" s="11">
        <v>7173000000</v>
      </c>
      <c r="D11" s="129"/>
      <c r="E11" s="130"/>
      <c r="F11" s="131"/>
    </row>
    <row r="12" spans="1:6" x14ac:dyDescent="0.25">
      <c r="B12" s="12" t="s">
        <v>26</v>
      </c>
      <c r="C12" s="15">
        <f>SUM(C13:C15)</f>
        <v>1970428887</v>
      </c>
      <c r="D12" s="10">
        <f t="shared" ref="D12:F12" si="0">SUM(D13:D15)</f>
        <v>335421841</v>
      </c>
      <c r="E12" s="10">
        <f t="shared" si="0"/>
        <v>116170541</v>
      </c>
      <c r="F12" s="10">
        <f t="shared" si="0"/>
        <v>1518836505</v>
      </c>
    </row>
    <row r="13" spans="1:6" x14ac:dyDescent="0.25">
      <c r="B13" s="5" t="s">
        <v>21</v>
      </c>
      <c r="C13" s="15">
        <f>SUM(D13:F13)</f>
        <v>1264044464</v>
      </c>
      <c r="D13" s="10">
        <v>297876195</v>
      </c>
      <c r="E13" s="10">
        <v>101886862</v>
      </c>
      <c r="F13" s="10">
        <v>864281407</v>
      </c>
    </row>
    <row r="14" spans="1:6" x14ac:dyDescent="0.25">
      <c r="B14" s="5" t="s">
        <v>22</v>
      </c>
      <c r="C14" s="15">
        <f t="shared" ref="C14:C15" si="1">SUM(D14:F14)</f>
        <v>683308236</v>
      </c>
      <c r="D14" s="10">
        <v>37545646</v>
      </c>
      <c r="E14" s="10">
        <v>13960420</v>
      </c>
      <c r="F14" s="10">
        <v>631802170</v>
      </c>
    </row>
    <row r="15" spans="1:6" x14ac:dyDescent="0.25">
      <c r="B15" s="5" t="s">
        <v>23</v>
      </c>
      <c r="C15" s="15">
        <f t="shared" si="1"/>
        <v>23076187</v>
      </c>
      <c r="D15" s="10">
        <v>0</v>
      </c>
      <c r="E15" s="10">
        <v>323259</v>
      </c>
      <c r="F15" s="10">
        <v>22752928</v>
      </c>
    </row>
    <row r="16" spans="1:6" x14ac:dyDescent="0.25">
      <c r="B16" s="3" t="s">
        <v>25</v>
      </c>
      <c r="C16" s="15">
        <f>C11-C12</f>
        <v>5202571113</v>
      </c>
      <c r="D16" s="129"/>
      <c r="E16" s="130"/>
      <c r="F16" s="131"/>
    </row>
  </sheetData>
  <sheetProtection algorithmName="SHA-512" hashValue="dmu6qO5vjl8D3e60wrO8MNUrIBSKmntVKiMGXfQEd320twad889Azcu+owKkXE/mIXSoM7G4xciPYkFqQJg9bQ==" saltValue="7IeTKyEmfA6ThlkpQChbSw==" spinCount="100000" sheet="1" objects="1" scenarios="1"/>
  <mergeCells count="2">
    <mergeCell ref="D11:F11"/>
    <mergeCell ref="D16:F16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B36BA-88A1-4F39-9B0B-1BDB43163678}">
  <sheetPr>
    <tabColor theme="4" tint="0.79998168889431442"/>
  </sheetPr>
  <dimension ref="A1:O35"/>
  <sheetViews>
    <sheetView workbookViewId="0">
      <pane ySplit="7" topLeftCell="A8" activePane="bottomLeft" state="frozen"/>
      <selection activeCell="B19" sqref="B19"/>
      <selection pane="bottomLeft" activeCell="B19" sqref="B19"/>
    </sheetView>
  </sheetViews>
  <sheetFormatPr defaultRowHeight="15" x14ac:dyDescent="0.25"/>
  <cols>
    <col min="1" max="1" width="9.140625" style="13"/>
    <col min="2" max="2" width="33.28515625" style="13" customWidth="1"/>
    <col min="3" max="15" width="7.140625" style="13" customWidth="1"/>
    <col min="16" max="16384" width="9.140625" style="13"/>
  </cols>
  <sheetData>
    <row r="1" spans="1:15" x14ac:dyDescent="0.25">
      <c r="A1" s="2" t="s">
        <v>36</v>
      </c>
    </row>
    <row r="2" spans="1:15" x14ac:dyDescent="0.25">
      <c r="A2" s="2" t="s">
        <v>44</v>
      </c>
    </row>
    <row r="3" spans="1:15" x14ac:dyDescent="0.25">
      <c r="A3" s="2" t="s">
        <v>45</v>
      </c>
    </row>
    <row r="4" spans="1:15" x14ac:dyDescent="0.25">
      <c r="A4" s="2" t="s">
        <v>30</v>
      </c>
    </row>
    <row r="5" spans="1:15" x14ac:dyDescent="0.25">
      <c r="A5" s="13" t="s">
        <v>42</v>
      </c>
    </row>
    <row r="7" spans="1:15" s="14" customFormat="1" x14ac:dyDescent="0.25"/>
    <row r="10" spans="1:15" x14ac:dyDescent="0.25">
      <c r="B10" s="3" t="s">
        <v>37</v>
      </c>
      <c r="C10" s="9" t="s">
        <v>38</v>
      </c>
      <c r="D10" s="16">
        <v>2008</v>
      </c>
      <c r="E10" s="16">
        <v>2009</v>
      </c>
      <c r="F10" s="16">
        <v>2010</v>
      </c>
      <c r="G10" s="16">
        <v>2011</v>
      </c>
      <c r="H10" s="16">
        <v>2012</v>
      </c>
      <c r="I10" s="16">
        <v>2013</v>
      </c>
      <c r="J10" s="16">
        <v>2014</v>
      </c>
      <c r="K10" s="16">
        <v>2015</v>
      </c>
      <c r="L10" s="16">
        <v>2016</v>
      </c>
      <c r="M10" s="16">
        <v>2017</v>
      </c>
      <c r="N10" s="16">
        <v>2018</v>
      </c>
      <c r="O10" s="16">
        <v>2019</v>
      </c>
    </row>
    <row r="11" spans="1:15" x14ac:dyDescent="0.25">
      <c r="B11" s="132" t="s">
        <v>4</v>
      </c>
      <c r="C11" s="9" t="s">
        <v>39</v>
      </c>
      <c r="D11" s="19">
        <v>0.13800000000000001</v>
      </c>
      <c r="E11" s="19">
        <v>0.13100000000000001</v>
      </c>
      <c r="F11" s="19">
        <v>0.126</v>
      </c>
      <c r="G11" s="19">
        <v>0.11700000000000001</v>
      </c>
      <c r="H11" s="19">
        <v>0.114</v>
      </c>
      <c r="I11" s="19">
        <v>0.106</v>
      </c>
      <c r="J11" s="19">
        <v>8.4000000000000005E-2</v>
      </c>
      <c r="K11" s="19">
        <v>7.9000000000000001E-2</v>
      </c>
      <c r="L11" s="19">
        <v>4.9000000000000002E-2</v>
      </c>
      <c r="M11" s="19">
        <v>5.8000000000000003E-2</v>
      </c>
      <c r="N11" s="19">
        <v>6.0999999999999999E-2</v>
      </c>
      <c r="O11" s="19">
        <v>6.2E-2</v>
      </c>
    </row>
    <row r="12" spans="1:15" x14ac:dyDescent="0.25">
      <c r="B12" s="133"/>
      <c r="C12" s="9" t="s">
        <v>40</v>
      </c>
      <c r="D12" s="19">
        <v>9.7000000000000003E-2</v>
      </c>
      <c r="E12" s="19">
        <v>0.09</v>
      </c>
      <c r="F12" s="19">
        <v>8.5000000000000006E-2</v>
      </c>
      <c r="G12" s="19">
        <v>7.9000000000000001E-2</v>
      </c>
      <c r="H12" s="19">
        <v>7.4999999999999997E-2</v>
      </c>
      <c r="I12" s="19">
        <v>7.4999999999999997E-2</v>
      </c>
      <c r="J12" s="19">
        <v>6.3E-2</v>
      </c>
      <c r="K12" s="19">
        <v>5.0999999999999997E-2</v>
      </c>
      <c r="L12" s="19">
        <v>4.7E-2</v>
      </c>
      <c r="M12" s="19">
        <v>0.05</v>
      </c>
      <c r="N12" s="19">
        <v>5.1999999999999998E-2</v>
      </c>
      <c r="O12" s="19">
        <v>5.7000000000000002E-2</v>
      </c>
    </row>
    <row r="13" spans="1:15" x14ac:dyDescent="0.25">
      <c r="B13" s="132" t="s">
        <v>41</v>
      </c>
      <c r="C13" s="9" t="s">
        <v>39</v>
      </c>
      <c r="D13" s="19">
        <v>0.20200000000000001</v>
      </c>
      <c r="E13" s="19">
        <v>0.21099999999999999</v>
      </c>
      <c r="F13" s="19">
        <v>0.20200000000000001</v>
      </c>
      <c r="G13" s="19">
        <v>0.21299999999999999</v>
      </c>
      <c r="H13" s="19">
        <v>0.21299999999999999</v>
      </c>
      <c r="I13" s="19">
        <v>0.19500000000000001</v>
      </c>
      <c r="J13" s="19">
        <v>0.16900000000000001</v>
      </c>
      <c r="K13" s="19">
        <v>0.14000000000000001</v>
      </c>
      <c r="L13" s="19">
        <v>9.8000000000000004E-2</v>
      </c>
      <c r="M13" s="19">
        <v>0.10199999999999999</v>
      </c>
      <c r="N13" s="19">
        <v>0.1</v>
      </c>
      <c r="O13" s="19">
        <v>0.10199999999999999</v>
      </c>
    </row>
    <row r="14" spans="1:15" x14ac:dyDescent="0.25">
      <c r="B14" s="133"/>
      <c r="C14" s="9" t="s">
        <v>40</v>
      </c>
      <c r="D14" s="19">
        <v>0.16500000000000001</v>
      </c>
      <c r="E14" s="19">
        <v>0.17199999999999999</v>
      </c>
      <c r="F14" s="19">
        <v>0.17699999999999999</v>
      </c>
      <c r="G14" s="19">
        <v>0.17299999999999999</v>
      </c>
      <c r="H14" s="19">
        <v>0.16900000000000001</v>
      </c>
      <c r="I14" s="19">
        <v>0.16700000000000001</v>
      </c>
      <c r="J14" s="19">
        <v>0.13500000000000001</v>
      </c>
      <c r="K14" s="19">
        <v>0.109</v>
      </c>
      <c r="L14" s="19">
        <v>0.1</v>
      </c>
      <c r="M14" s="19">
        <v>0.10199999999999999</v>
      </c>
      <c r="N14" s="19">
        <v>0.104</v>
      </c>
      <c r="O14" s="19">
        <v>0.108</v>
      </c>
    </row>
    <row r="15" spans="1:15" x14ac:dyDescent="0.25">
      <c r="C15" s="18"/>
    </row>
    <row r="16" spans="1:15" x14ac:dyDescent="0.25">
      <c r="C16" s="18"/>
    </row>
    <row r="17" spans="3:3" x14ac:dyDescent="0.25">
      <c r="C17" s="18"/>
    </row>
    <row r="18" spans="3:3" x14ac:dyDescent="0.25">
      <c r="C18" s="18"/>
    </row>
    <row r="19" spans="3:3" x14ac:dyDescent="0.25">
      <c r="C19" s="18"/>
    </row>
    <row r="20" spans="3:3" x14ac:dyDescent="0.25">
      <c r="C20" s="18"/>
    </row>
    <row r="21" spans="3:3" x14ac:dyDescent="0.25">
      <c r="C21" s="18"/>
    </row>
    <row r="22" spans="3:3" x14ac:dyDescent="0.25">
      <c r="C22" s="18"/>
    </row>
    <row r="23" spans="3:3" x14ac:dyDescent="0.25">
      <c r="C23" s="18"/>
    </row>
    <row r="24" spans="3:3" x14ac:dyDescent="0.25">
      <c r="C24" s="18"/>
    </row>
    <row r="25" spans="3:3" x14ac:dyDescent="0.25">
      <c r="C25" s="18"/>
    </row>
    <row r="26" spans="3:3" x14ac:dyDescent="0.25">
      <c r="C26" s="18"/>
    </row>
    <row r="27" spans="3:3" x14ac:dyDescent="0.25">
      <c r="C27" s="18"/>
    </row>
    <row r="28" spans="3:3" x14ac:dyDescent="0.25">
      <c r="C28" s="18"/>
    </row>
    <row r="29" spans="3:3" x14ac:dyDescent="0.25">
      <c r="C29" s="18"/>
    </row>
    <row r="30" spans="3:3" x14ac:dyDescent="0.25">
      <c r="C30" s="18"/>
    </row>
    <row r="31" spans="3:3" x14ac:dyDescent="0.25">
      <c r="C31" s="18"/>
    </row>
    <row r="32" spans="3:3" x14ac:dyDescent="0.25">
      <c r="C32" s="18"/>
    </row>
    <row r="33" spans="3:3" x14ac:dyDescent="0.25">
      <c r="C33" s="18"/>
    </row>
    <row r="34" spans="3:3" x14ac:dyDescent="0.25">
      <c r="C34" s="18"/>
    </row>
    <row r="35" spans="3:3" x14ac:dyDescent="0.25">
      <c r="C35" s="18"/>
    </row>
  </sheetData>
  <sheetProtection algorithmName="SHA-512" hashValue="SXACh9MzdE2cKFrBgUi8z+qIBxmSw92WUe6RPiEk6Gt8rSgwJvf2p4iWlTzZMgLhVRObsJ/PmGHms8PLe0zlAQ==" saltValue="TUXHO6EPKLI+jN/Fa9AEeQ==" spinCount="100000" sheet="1" objects="1" scenarios="1"/>
  <mergeCells count="2">
    <mergeCell ref="B11:B12"/>
    <mergeCell ref="B13:B14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85238-35E9-42DB-9F21-F7FC8DF3A7FB}">
  <sheetPr>
    <tabColor theme="4" tint="0.79998168889431442"/>
  </sheetPr>
  <dimension ref="A1:P15"/>
  <sheetViews>
    <sheetView zoomScaleNormal="100" zoomScaleSheetLayoutView="94" workbookViewId="0">
      <pane ySplit="7" topLeftCell="A8" activePane="bottomLeft" state="frozen"/>
      <selection activeCell="B19" sqref="B19"/>
      <selection pane="bottomLeft" activeCell="B19" sqref="B19"/>
    </sheetView>
  </sheetViews>
  <sheetFormatPr defaultRowHeight="15" x14ac:dyDescent="0.25"/>
  <cols>
    <col min="1" max="1" width="12" customWidth="1"/>
    <col min="2" max="2" width="21.42578125" customWidth="1"/>
    <col min="3" max="12" width="10" customWidth="1"/>
    <col min="13" max="15" width="12.42578125" customWidth="1"/>
  </cols>
  <sheetData>
    <row r="1" spans="1:16" s="13" customFormat="1" x14ac:dyDescent="0.25">
      <c r="A1" s="2" t="s">
        <v>53</v>
      </c>
    </row>
    <row r="2" spans="1:16" s="13" customFormat="1" x14ac:dyDescent="0.25">
      <c r="A2" s="2" t="s">
        <v>478</v>
      </c>
    </row>
    <row r="3" spans="1:16" s="13" customFormat="1" x14ac:dyDescent="0.25">
      <c r="A3" s="2" t="s">
        <v>477</v>
      </c>
    </row>
    <row r="4" spans="1:16" s="13" customFormat="1" x14ac:dyDescent="0.25">
      <c r="A4" s="2" t="s">
        <v>30</v>
      </c>
    </row>
    <row r="5" spans="1:16" s="13" customFormat="1" x14ac:dyDescent="0.25">
      <c r="A5" s="13" t="s">
        <v>14</v>
      </c>
    </row>
    <row r="6" spans="1:16" s="13" customFormat="1" x14ac:dyDescent="0.25"/>
    <row r="7" spans="1:16" s="14" customFormat="1" x14ac:dyDescent="0.25"/>
    <row r="9" spans="1:16" x14ac:dyDescent="0.25">
      <c r="B9" s="3" t="s">
        <v>56</v>
      </c>
      <c r="C9" s="3">
        <v>2010</v>
      </c>
      <c r="D9" s="3">
        <v>2011</v>
      </c>
      <c r="E9" s="3">
        <v>2012</v>
      </c>
      <c r="F9" s="3">
        <v>2013</v>
      </c>
      <c r="G9" s="3">
        <v>2014</v>
      </c>
      <c r="H9" s="3">
        <v>2015</v>
      </c>
      <c r="I9" s="3">
        <v>2016</v>
      </c>
      <c r="J9" s="3">
        <v>2017</v>
      </c>
      <c r="K9" s="3">
        <v>2018</v>
      </c>
      <c r="L9" s="3">
        <v>2019</v>
      </c>
      <c r="M9" s="3">
        <v>2020</v>
      </c>
      <c r="N9" s="3" t="s">
        <v>46</v>
      </c>
      <c r="O9" s="134" t="s">
        <v>55</v>
      </c>
      <c r="P9" s="134"/>
    </row>
    <row r="10" spans="1:16" x14ac:dyDescent="0.25">
      <c r="B10" s="28" t="s">
        <v>3</v>
      </c>
      <c r="C10" s="30">
        <v>123039.25</v>
      </c>
      <c r="D10" s="30">
        <v>132633.33333333334</v>
      </c>
      <c r="E10" s="30">
        <v>139367.25</v>
      </c>
      <c r="F10" s="30">
        <v>151715</v>
      </c>
      <c r="G10" s="30">
        <v>162682.25</v>
      </c>
      <c r="H10" s="30">
        <v>171513.83333333334</v>
      </c>
      <c r="I10" s="30">
        <v>235229.5</v>
      </c>
      <c r="J10" s="30">
        <v>268957.41666666669</v>
      </c>
      <c r="K10" s="30">
        <v>285650.08333333337</v>
      </c>
      <c r="L10" s="30">
        <v>278142</v>
      </c>
      <c r="M10" s="30">
        <v>265439.66666666663</v>
      </c>
      <c r="N10" s="31">
        <f>L10/$L$10</f>
        <v>1</v>
      </c>
      <c r="O10" s="30">
        <f>L10-C10</f>
        <v>155102.75</v>
      </c>
      <c r="P10" s="33">
        <f>(L10/C10)^(1/9)-1</f>
        <v>9.4858765676130385E-2</v>
      </c>
    </row>
    <row r="11" spans="1:16" x14ac:dyDescent="0.25">
      <c r="B11" s="20" t="s">
        <v>13</v>
      </c>
      <c r="C11" s="22">
        <v>12128</v>
      </c>
      <c r="D11" s="22">
        <v>12433.333333333332</v>
      </c>
      <c r="E11" s="22">
        <v>12858.583333333334</v>
      </c>
      <c r="F11" s="22">
        <v>13451.833333333334</v>
      </c>
      <c r="G11" s="22">
        <v>13913.166666666668</v>
      </c>
      <c r="H11" s="22">
        <v>14397.666666666664</v>
      </c>
      <c r="I11" s="22">
        <v>15310.583333333332</v>
      </c>
      <c r="J11" s="22">
        <v>16091.333333333334</v>
      </c>
      <c r="K11" s="22">
        <v>16653.75</v>
      </c>
      <c r="L11" s="22">
        <v>17034.333333333332</v>
      </c>
      <c r="M11" s="22">
        <v>17512.666666666664</v>
      </c>
      <c r="N11" s="26">
        <f>L11/$L$10</f>
        <v>6.1243297787940451E-2</v>
      </c>
      <c r="O11" s="22">
        <f>L11-C11</f>
        <v>4906.3333333333321</v>
      </c>
      <c r="P11" s="17">
        <f t="shared" ref="P11:P13" si="0">(L11/C11)^(1/9)-1</f>
        <v>3.8467438611474059E-2</v>
      </c>
    </row>
    <row r="12" spans="1:16" x14ac:dyDescent="0.25">
      <c r="B12" s="20" t="s">
        <v>11</v>
      </c>
      <c r="C12" s="22">
        <v>76991.083333333328</v>
      </c>
      <c r="D12" s="22">
        <v>85390.25</v>
      </c>
      <c r="E12" s="22">
        <v>91264.583333333328</v>
      </c>
      <c r="F12" s="22">
        <v>99739.833333333328</v>
      </c>
      <c r="G12" s="22">
        <v>104215.41666666667</v>
      </c>
      <c r="H12" s="22">
        <v>107442.25</v>
      </c>
      <c r="I12" s="22">
        <v>116556.5</v>
      </c>
      <c r="J12" s="22">
        <v>122091.91666666667</v>
      </c>
      <c r="K12" s="22">
        <v>124568.33333333334</v>
      </c>
      <c r="L12" s="22">
        <v>120210.08333333333</v>
      </c>
      <c r="M12" s="22">
        <v>112038.11111111112</v>
      </c>
      <c r="N12" s="26">
        <f>L12/$L$10</f>
        <v>0.43218961297946129</v>
      </c>
      <c r="O12" s="22">
        <f>L12-C12</f>
        <v>43219</v>
      </c>
      <c r="P12" s="17">
        <f t="shared" si="0"/>
        <v>5.0751580578679567E-2</v>
      </c>
    </row>
    <row r="13" spans="1:16" x14ac:dyDescent="0.25">
      <c r="B13" s="27" t="s">
        <v>47</v>
      </c>
      <c r="C13" s="22">
        <v>33920.166666666672</v>
      </c>
      <c r="D13" s="22">
        <v>34809.750000000007</v>
      </c>
      <c r="E13" s="22">
        <v>35244.083333333328</v>
      </c>
      <c r="F13" s="22">
        <v>38523.333333333336</v>
      </c>
      <c r="G13" s="22">
        <v>44553.666666666664</v>
      </c>
      <c r="H13" s="22">
        <v>49673.583333333336</v>
      </c>
      <c r="I13" s="22">
        <v>48544.000000000007</v>
      </c>
      <c r="J13" s="22">
        <v>46033.666666666672</v>
      </c>
      <c r="K13" s="22">
        <v>44599.499999999993</v>
      </c>
      <c r="L13" s="22">
        <v>43860.333333333328</v>
      </c>
      <c r="M13" s="22">
        <v>44778.888888888883</v>
      </c>
      <c r="N13" s="26">
        <f>L13/$L$10</f>
        <v>0.15769043629992352</v>
      </c>
      <c r="O13" s="22">
        <f>L13-C13</f>
        <v>9940.166666666657</v>
      </c>
      <c r="P13" s="17">
        <f t="shared" si="0"/>
        <v>2.8967244798719927E-2</v>
      </c>
    </row>
    <row r="14" spans="1:16" x14ac:dyDescent="0.25">
      <c r="B14" s="27" t="s">
        <v>54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0.33333333333333331</v>
      </c>
      <c r="I14" s="22">
        <v>54818.416666666664</v>
      </c>
      <c r="J14" s="22">
        <v>84740.5</v>
      </c>
      <c r="K14" s="22">
        <v>99828.5</v>
      </c>
      <c r="L14" s="22">
        <v>97037.25</v>
      </c>
      <c r="M14" s="22">
        <v>91110</v>
      </c>
      <c r="N14" s="26">
        <f>L14/$L$10</f>
        <v>0.34887665293267467</v>
      </c>
      <c r="O14" s="22">
        <f>L14-C14</f>
        <v>97037.25</v>
      </c>
      <c r="P14" s="26"/>
    </row>
    <row r="15" spans="1:16" x14ac:dyDescent="0.25">
      <c r="J15" s="23"/>
      <c r="K15" s="24"/>
    </row>
  </sheetData>
  <sheetProtection algorithmName="SHA-512" hashValue="+GCF2DqZIDWCk39HXiak/oR6XkO2nc3XrAoPwvevz6ZSl1ouCfBjP/aN+WoUqBPZ0IhrD3z4hf7Y9Nnj7QKDjw==" saltValue="HCnlQMQNxlcS4ScHmwlrdA==" spinCount="100000" sheet="1" objects="1" scenarios="1"/>
  <mergeCells count="1">
    <mergeCell ref="O9:P9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7331D-06FD-4E90-A15F-318CC83D9EEF}">
  <sheetPr>
    <tabColor theme="4" tint="0.79998168889431442"/>
  </sheetPr>
  <dimension ref="A1:D13"/>
  <sheetViews>
    <sheetView zoomScaleNormal="100" zoomScaleSheetLayoutView="94" workbookViewId="0">
      <pane ySplit="7" topLeftCell="A8" activePane="bottomLeft" state="frozen"/>
      <selection activeCell="B19" sqref="B19"/>
      <selection pane="bottomLeft" activeCell="B19" sqref="B19"/>
    </sheetView>
  </sheetViews>
  <sheetFormatPr defaultRowHeight="15" x14ac:dyDescent="0.25"/>
  <cols>
    <col min="1" max="1" width="12" customWidth="1"/>
    <col min="2" max="2" width="21.42578125" customWidth="1"/>
    <col min="3" max="12" width="10" customWidth="1"/>
    <col min="13" max="15" width="12.42578125" customWidth="1"/>
  </cols>
  <sheetData>
    <row r="1" spans="1:4" s="13" customFormat="1" x14ac:dyDescent="0.25">
      <c r="A1" s="2" t="s">
        <v>61</v>
      </c>
    </row>
    <row r="2" spans="1:4" s="13" customFormat="1" x14ac:dyDescent="0.25">
      <c r="A2" s="2" t="s">
        <v>58</v>
      </c>
    </row>
    <row r="3" spans="1:4" s="13" customFormat="1" x14ac:dyDescent="0.25">
      <c r="A3" s="2" t="s">
        <v>33</v>
      </c>
    </row>
    <row r="4" spans="1:4" s="13" customFormat="1" x14ac:dyDescent="0.25">
      <c r="A4" s="2" t="s">
        <v>30</v>
      </c>
    </row>
    <row r="5" spans="1:4" s="13" customFormat="1" x14ac:dyDescent="0.25">
      <c r="A5" s="13" t="s">
        <v>59</v>
      </c>
    </row>
    <row r="6" spans="1:4" s="13" customFormat="1" x14ac:dyDescent="0.25"/>
    <row r="7" spans="1:4" s="14" customFormat="1" x14ac:dyDescent="0.25"/>
    <row r="9" spans="1:4" x14ac:dyDescent="0.25">
      <c r="B9" s="3" t="s">
        <v>57</v>
      </c>
      <c r="C9" s="34">
        <v>1</v>
      </c>
      <c r="D9" s="34">
        <v>1.38</v>
      </c>
    </row>
    <row r="10" spans="1:4" x14ac:dyDescent="0.25">
      <c r="B10" s="21" t="s">
        <v>49</v>
      </c>
      <c r="C10" s="35">
        <v>12490</v>
      </c>
      <c r="D10" s="35">
        <f>C10*1.38</f>
        <v>17236.199999999997</v>
      </c>
    </row>
    <row r="11" spans="1:4" x14ac:dyDescent="0.25">
      <c r="B11" s="21" t="s">
        <v>50</v>
      </c>
      <c r="C11" s="35">
        <f>C10+4420</f>
        <v>16910</v>
      </c>
      <c r="D11" s="35">
        <f t="shared" ref="D11:D13" si="0">C11*1.38</f>
        <v>23335.8</v>
      </c>
    </row>
    <row r="12" spans="1:4" x14ac:dyDescent="0.25">
      <c r="B12" s="21" t="s">
        <v>51</v>
      </c>
      <c r="C12" s="35">
        <f>C11+4420</f>
        <v>21330</v>
      </c>
      <c r="D12" s="35">
        <f t="shared" si="0"/>
        <v>29435.399999999998</v>
      </c>
    </row>
    <row r="13" spans="1:4" x14ac:dyDescent="0.25">
      <c r="B13" s="21" t="s">
        <v>52</v>
      </c>
      <c r="C13" s="35">
        <f>C12+4420</f>
        <v>25750</v>
      </c>
      <c r="D13" s="35">
        <f t="shared" si="0"/>
        <v>35535</v>
      </c>
    </row>
  </sheetData>
  <sheetProtection algorithmName="SHA-512" hashValue="ytqpSk9NzS7AU+rRGSILRvedmYVPpZqZfrICv0hy2ppCWjOKBffFK1GqsRXKuEcFy8pb6ti7rrSlIj/zX8oyug==" saltValue="JiT0PgParklbaXH2+3365g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A3BF3-0AE3-4CDC-A3BE-AEE142D6A2A0}">
  <sheetPr>
    <tabColor theme="4" tint="0.79998168889431442"/>
  </sheetPr>
  <dimension ref="A1:N40"/>
  <sheetViews>
    <sheetView zoomScaleNormal="100" zoomScaleSheetLayoutView="94" workbookViewId="0">
      <pane ySplit="7" topLeftCell="A8" activePane="bottomLeft" state="frozen"/>
      <selection activeCell="B19" sqref="B19"/>
      <selection pane="bottomLeft" activeCell="B19" sqref="B19"/>
    </sheetView>
  </sheetViews>
  <sheetFormatPr defaultRowHeight="15" x14ac:dyDescent="0.25"/>
  <cols>
    <col min="1" max="1" width="12" customWidth="1"/>
    <col min="2" max="2" width="38" customWidth="1"/>
    <col min="3" max="6" width="12.5703125" customWidth="1"/>
    <col min="7" max="7" width="10" customWidth="1"/>
    <col min="8" max="8" width="25.28515625" customWidth="1"/>
    <col min="9" max="9" width="13.140625" customWidth="1"/>
    <col min="10" max="12" width="10" customWidth="1"/>
    <col min="13" max="15" width="12.42578125" customWidth="1"/>
  </cols>
  <sheetData>
    <row r="1" spans="1:14" s="13" customFormat="1" x14ac:dyDescent="0.25">
      <c r="A1" s="2" t="s">
        <v>60</v>
      </c>
    </row>
    <row r="2" spans="1:14" s="13" customFormat="1" x14ac:dyDescent="0.25">
      <c r="A2" s="2" t="s">
        <v>71</v>
      </c>
    </row>
    <row r="3" spans="1:14" s="13" customFormat="1" x14ac:dyDescent="0.25">
      <c r="A3" s="2" t="s">
        <v>33</v>
      </c>
    </row>
    <row r="4" spans="1:14" s="13" customFormat="1" x14ac:dyDescent="0.25">
      <c r="A4" s="2" t="s">
        <v>30</v>
      </c>
    </row>
    <row r="5" spans="1:14" s="13" customFormat="1" x14ac:dyDescent="0.25">
      <c r="A5" s="13" t="s">
        <v>476</v>
      </c>
    </row>
    <row r="6" spans="1:14" s="13" customFormat="1" x14ac:dyDescent="0.25">
      <c r="A6" s="13" t="s">
        <v>76</v>
      </c>
    </row>
    <row r="7" spans="1:14" s="14" customFormat="1" x14ac:dyDescent="0.25"/>
    <row r="9" spans="1:14" x14ac:dyDescent="0.25">
      <c r="B9" s="134" t="s">
        <v>72</v>
      </c>
      <c r="C9" s="134"/>
      <c r="D9" s="134"/>
      <c r="E9" s="134"/>
      <c r="F9" s="134"/>
      <c r="H9" s="135" t="s">
        <v>72</v>
      </c>
      <c r="I9" s="136"/>
      <c r="J9" s="137"/>
    </row>
    <row r="10" spans="1:14" x14ac:dyDescent="0.25">
      <c r="B10" s="3" t="s">
        <v>84</v>
      </c>
      <c r="C10" s="38" t="s">
        <v>63</v>
      </c>
      <c r="D10" s="38" t="s">
        <v>67</v>
      </c>
      <c r="E10" s="38" t="s">
        <v>62</v>
      </c>
      <c r="F10" s="38" t="s">
        <v>3</v>
      </c>
      <c r="H10" s="3" t="s">
        <v>86</v>
      </c>
      <c r="I10" s="3" t="s">
        <v>3</v>
      </c>
      <c r="J10" s="3" t="s">
        <v>87</v>
      </c>
    </row>
    <row r="11" spans="1:14" x14ac:dyDescent="0.25">
      <c r="B11" s="20" t="s">
        <v>3</v>
      </c>
      <c r="C11" s="40">
        <v>189954.33333333331</v>
      </c>
      <c r="D11" s="40">
        <v>50162.666666666664</v>
      </c>
      <c r="E11" s="40">
        <v>40678.083333333328</v>
      </c>
      <c r="F11" s="40">
        <v>280795.08333333331</v>
      </c>
      <c r="H11" s="20" t="s">
        <v>3</v>
      </c>
      <c r="I11" s="44">
        <v>280795.08333333331</v>
      </c>
      <c r="J11" s="43">
        <f>SUM(J12:J16)</f>
        <v>1</v>
      </c>
    </row>
    <row r="12" spans="1:14" x14ac:dyDescent="0.25">
      <c r="B12" s="20" t="s">
        <v>65</v>
      </c>
      <c r="C12" s="6">
        <v>102282.08333333333</v>
      </c>
      <c r="D12" s="6">
        <v>26506.75</v>
      </c>
      <c r="E12" s="6">
        <v>19734.833333333328</v>
      </c>
      <c r="F12" s="40">
        <v>148523.66666666666</v>
      </c>
      <c r="H12" s="20" t="s">
        <v>79</v>
      </c>
      <c r="I12" s="8">
        <v>58990.166666666642</v>
      </c>
      <c r="J12" s="42">
        <v>0.21008261956153665</v>
      </c>
    </row>
    <row r="13" spans="1:14" x14ac:dyDescent="0.25">
      <c r="B13" s="20" t="s">
        <v>66</v>
      </c>
      <c r="C13" s="6">
        <v>87672.25</v>
      </c>
      <c r="D13" s="6">
        <v>23655.916666666664</v>
      </c>
      <c r="E13" s="6">
        <v>20943.25</v>
      </c>
      <c r="F13" s="40">
        <v>132271.41666666666</v>
      </c>
      <c r="H13" s="20" t="s">
        <v>80</v>
      </c>
      <c r="I13" s="8">
        <v>54373.083333333321</v>
      </c>
      <c r="J13" s="42">
        <v>0.1936397271913296</v>
      </c>
      <c r="M13" s="41"/>
      <c r="N13" s="36"/>
    </row>
    <row r="14" spans="1:14" x14ac:dyDescent="0.25">
      <c r="H14" s="20" t="s">
        <v>81</v>
      </c>
      <c r="I14" s="8">
        <v>68277</v>
      </c>
      <c r="J14" s="42">
        <v>0.24315596694030434</v>
      </c>
      <c r="M14" s="41"/>
      <c r="N14" s="36"/>
    </row>
    <row r="15" spans="1:14" x14ac:dyDescent="0.25">
      <c r="B15" s="3" t="s">
        <v>85</v>
      </c>
      <c r="C15" s="38" t="s">
        <v>63</v>
      </c>
      <c r="D15" s="38" t="s">
        <v>67</v>
      </c>
      <c r="E15" s="38" t="s">
        <v>62</v>
      </c>
      <c r="F15" s="38" t="s">
        <v>3</v>
      </c>
      <c r="H15" s="20" t="s">
        <v>82</v>
      </c>
      <c r="I15" s="8">
        <v>95591.500000000015</v>
      </c>
      <c r="J15" s="42">
        <v>0.34043153058532311</v>
      </c>
      <c r="M15" s="41"/>
      <c r="N15" s="36"/>
    </row>
    <row r="16" spans="1:14" x14ac:dyDescent="0.25">
      <c r="B16" s="20" t="s">
        <v>3</v>
      </c>
      <c r="C16" s="31">
        <f t="shared" ref="C16:F18" si="0">C11/C$11</f>
        <v>1</v>
      </c>
      <c r="D16" s="31">
        <f t="shared" si="0"/>
        <v>1</v>
      </c>
      <c r="E16" s="31">
        <f t="shared" si="0"/>
        <v>1</v>
      </c>
      <c r="F16" s="31">
        <f t="shared" si="0"/>
        <v>1</v>
      </c>
      <c r="H16" s="20" t="s">
        <v>83</v>
      </c>
      <c r="I16" s="8">
        <v>3563.3333333333139</v>
      </c>
      <c r="J16" s="42">
        <v>1.2690155721506214E-2</v>
      </c>
      <c r="M16" s="41"/>
      <c r="N16" s="36"/>
    </row>
    <row r="17" spans="2:14" x14ac:dyDescent="0.25">
      <c r="B17" s="20" t="s">
        <v>65</v>
      </c>
      <c r="C17" s="26">
        <f t="shared" si="0"/>
        <v>0.53845617279942726</v>
      </c>
      <c r="D17" s="26">
        <f t="shared" si="0"/>
        <v>0.52841588698102182</v>
      </c>
      <c r="E17" s="26">
        <f t="shared" si="0"/>
        <v>0.48514658794559717</v>
      </c>
      <c r="F17" s="31">
        <f t="shared" si="0"/>
        <v>0.5289396983149931</v>
      </c>
      <c r="M17" s="41"/>
      <c r="N17" s="36"/>
    </row>
    <row r="18" spans="2:14" x14ac:dyDescent="0.25">
      <c r="B18" s="20" t="s">
        <v>66</v>
      </c>
      <c r="C18" s="26">
        <f t="shared" si="0"/>
        <v>0.4615438272005728</v>
      </c>
      <c r="D18" s="26">
        <f t="shared" si="0"/>
        <v>0.47158411301897823</v>
      </c>
      <c r="E18" s="26">
        <f t="shared" si="0"/>
        <v>0.51485341205440283</v>
      </c>
      <c r="F18" s="31">
        <f t="shared" si="0"/>
        <v>0.47106030168500695</v>
      </c>
      <c r="H18" s="3" t="s">
        <v>86</v>
      </c>
      <c r="I18" s="3" t="s">
        <v>3</v>
      </c>
      <c r="J18" s="3" t="s">
        <v>87</v>
      </c>
      <c r="M18" s="41"/>
    </row>
    <row r="19" spans="2:14" x14ac:dyDescent="0.25">
      <c r="H19" s="20" t="s">
        <v>88</v>
      </c>
      <c r="I19" s="6">
        <v>181640.24999999997</v>
      </c>
      <c r="J19" s="26">
        <v>0.64687831369317061</v>
      </c>
    </row>
    <row r="20" spans="2:14" x14ac:dyDescent="0.25">
      <c r="B20" s="3" t="s">
        <v>77</v>
      </c>
      <c r="C20" s="38" t="s">
        <v>63</v>
      </c>
      <c r="D20" s="38" t="s">
        <v>67</v>
      </c>
      <c r="E20" s="38" t="s">
        <v>62</v>
      </c>
      <c r="F20" s="38" t="s">
        <v>3</v>
      </c>
      <c r="H20" s="20" t="s">
        <v>82</v>
      </c>
      <c r="I20" s="6">
        <v>95591.500000000015</v>
      </c>
      <c r="J20" s="26">
        <v>0.34043153058532311</v>
      </c>
      <c r="M20" s="41"/>
    </row>
    <row r="21" spans="2:14" x14ac:dyDescent="0.25">
      <c r="B21" s="20" t="s">
        <v>3</v>
      </c>
      <c r="C21" s="31">
        <f t="shared" ref="C21:F23" si="1">C11/$F11</f>
        <v>0.6764873910126038</v>
      </c>
      <c r="D21" s="31">
        <f t="shared" si="1"/>
        <v>0.17864510329448433</v>
      </c>
      <c r="E21" s="31">
        <f t="shared" si="1"/>
        <v>0.14486750569291187</v>
      </c>
      <c r="F21" s="31">
        <f t="shared" si="1"/>
        <v>1</v>
      </c>
      <c r="H21" s="20" t="s">
        <v>83</v>
      </c>
      <c r="I21" s="6">
        <v>3563.3333333333139</v>
      </c>
      <c r="J21" s="26"/>
      <c r="M21" s="41"/>
    </row>
    <row r="22" spans="2:14" x14ac:dyDescent="0.25">
      <c r="B22" s="20" t="s">
        <v>65</v>
      </c>
      <c r="C22" s="26">
        <f t="shared" si="1"/>
        <v>0.68865848540412189</v>
      </c>
      <c r="D22" s="26">
        <f t="shared" si="1"/>
        <v>0.17846819025475177</v>
      </c>
      <c r="E22" s="26">
        <f t="shared" si="1"/>
        <v>0.13287332434112631</v>
      </c>
      <c r="F22" s="31">
        <f t="shared" si="1"/>
        <v>1</v>
      </c>
      <c r="M22" s="41"/>
    </row>
    <row r="23" spans="2:14" x14ac:dyDescent="0.25">
      <c r="B23" s="20" t="s">
        <v>66</v>
      </c>
      <c r="C23" s="26">
        <f t="shared" si="1"/>
        <v>0.66282082863707648</v>
      </c>
      <c r="D23" s="26">
        <f t="shared" si="1"/>
        <v>0.17884375372104203</v>
      </c>
      <c r="E23" s="26">
        <f t="shared" si="1"/>
        <v>0.15833541764188158</v>
      </c>
      <c r="F23" s="31">
        <f t="shared" si="1"/>
        <v>1</v>
      </c>
    </row>
    <row r="25" spans="2:14" x14ac:dyDescent="0.25">
      <c r="B25" s="138" t="s">
        <v>73</v>
      </c>
      <c r="C25" s="138"/>
      <c r="D25" s="138"/>
      <c r="E25" s="138"/>
      <c r="F25" s="138"/>
      <c r="H25" s="139" t="s">
        <v>73</v>
      </c>
      <c r="I25" s="140"/>
      <c r="J25" s="141"/>
    </row>
    <row r="26" spans="2:14" x14ac:dyDescent="0.25">
      <c r="B26" s="45"/>
      <c r="C26" s="46" t="s">
        <v>63</v>
      </c>
      <c r="D26" s="46" t="s">
        <v>67</v>
      </c>
      <c r="E26" s="46" t="s">
        <v>62</v>
      </c>
      <c r="F26" s="46" t="s">
        <v>3</v>
      </c>
      <c r="H26" s="45"/>
      <c r="I26" s="45" t="s">
        <v>3</v>
      </c>
      <c r="J26" s="45" t="s">
        <v>87</v>
      </c>
    </row>
    <row r="27" spans="2:14" x14ac:dyDescent="0.25">
      <c r="B27" s="20" t="s">
        <v>74</v>
      </c>
      <c r="C27" s="43">
        <v>0.88900000000000001</v>
      </c>
      <c r="D27" s="43">
        <v>6.7000000000000004E-2</v>
      </c>
      <c r="E27" s="43">
        <f>1-C27-D27</f>
        <v>4.3999999999999984E-2</v>
      </c>
      <c r="F27" s="43">
        <f>SUM(C27:E27)</f>
        <v>1</v>
      </c>
      <c r="H27" s="20" t="s">
        <v>3</v>
      </c>
      <c r="I27" s="44">
        <v>1068773</v>
      </c>
      <c r="J27" s="43">
        <f>SUM(J28:J32)</f>
        <v>1</v>
      </c>
    </row>
    <row r="28" spans="2:14" x14ac:dyDescent="0.25">
      <c r="B28" s="20" t="s">
        <v>75</v>
      </c>
      <c r="C28" s="8">
        <f>C27*$F28</f>
        <v>950143.64199999999</v>
      </c>
      <c r="D28" s="8">
        <f t="shared" ref="D28:E28" si="2">D27*$F28</f>
        <v>71608.126000000004</v>
      </c>
      <c r="E28" s="8">
        <f t="shared" si="2"/>
        <v>47026.231999999982</v>
      </c>
      <c r="F28" s="40">
        <v>1068778</v>
      </c>
      <c r="H28" s="20" t="s">
        <v>79</v>
      </c>
      <c r="I28" s="8">
        <v>210109</v>
      </c>
      <c r="J28" s="42">
        <v>0.19658898568732555</v>
      </c>
    </row>
    <row r="29" spans="2:14" x14ac:dyDescent="0.25">
      <c r="H29" s="20" t="s">
        <v>80</v>
      </c>
      <c r="I29" s="8">
        <v>185777</v>
      </c>
      <c r="J29" s="42">
        <v>0.17382269200288555</v>
      </c>
    </row>
    <row r="30" spans="2:14" x14ac:dyDescent="0.25">
      <c r="B30" s="39" t="s">
        <v>68</v>
      </c>
      <c r="H30" s="20" t="s">
        <v>81</v>
      </c>
      <c r="I30" s="8">
        <v>287235</v>
      </c>
      <c r="J30" s="42">
        <v>0.26875211106567998</v>
      </c>
    </row>
    <row r="31" spans="2:14" x14ac:dyDescent="0.25">
      <c r="H31" s="20" t="s">
        <v>82</v>
      </c>
      <c r="I31" s="8">
        <v>385652</v>
      </c>
      <c r="J31" s="42">
        <v>0.36083621124410892</v>
      </c>
    </row>
    <row r="32" spans="2:14" x14ac:dyDescent="0.25">
      <c r="H32" s="20" t="s">
        <v>83</v>
      </c>
      <c r="I32" s="8">
        <v>0</v>
      </c>
      <c r="J32" s="42">
        <v>0</v>
      </c>
    </row>
    <row r="34" spans="3:10" x14ac:dyDescent="0.25">
      <c r="H34" s="45"/>
      <c r="I34" s="45" t="s">
        <v>3</v>
      </c>
      <c r="J34" s="45" t="s">
        <v>87</v>
      </c>
    </row>
    <row r="35" spans="3:10" x14ac:dyDescent="0.25">
      <c r="H35" s="20" t="s">
        <v>88</v>
      </c>
      <c r="I35" s="8">
        <v>683121</v>
      </c>
      <c r="J35" s="26">
        <v>0.63916378875589108</v>
      </c>
    </row>
    <row r="36" spans="3:10" x14ac:dyDescent="0.25">
      <c r="H36" s="20" t="s">
        <v>82</v>
      </c>
      <c r="I36" s="8">
        <v>385652</v>
      </c>
      <c r="J36" s="26">
        <v>0.36083621124410892</v>
      </c>
    </row>
    <row r="37" spans="3:10" x14ac:dyDescent="0.25">
      <c r="H37" s="20" t="s">
        <v>83</v>
      </c>
      <c r="I37" s="21"/>
      <c r="J37" s="21"/>
    </row>
    <row r="38" spans="3:10" x14ac:dyDescent="0.25">
      <c r="C38" s="41"/>
    </row>
    <row r="39" spans="3:10" x14ac:dyDescent="0.25">
      <c r="C39" s="41"/>
    </row>
    <row r="40" spans="3:10" x14ac:dyDescent="0.25">
      <c r="C40" s="41"/>
    </row>
  </sheetData>
  <sheetProtection algorithmName="SHA-512" hashValue="SlEu8LL3PoY5/n0HQy1P93b/0Mp25frWP4ysPOrywnN+mokrwtUeOI1ntNOrzY5RFWGGK8YRDkHKy7ervPd+0Q==" saltValue="PVntPnmMKm0ZksDQkSJyKQ==" spinCount="100000" sheet="1" objects="1" scenarios="1"/>
  <mergeCells count="4">
    <mergeCell ref="B9:F9"/>
    <mergeCell ref="H9:J9"/>
    <mergeCell ref="B25:F25"/>
    <mergeCell ref="H25:J25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9C559-5D66-4356-805F-08D5E7242BED}">
  <sheetPr>
    <tabColor theme="4" tint="0.79998168889431442"/>
  </sheetPr>
  <dimension ref="A1:M112"/>
  <sheetViews>
    <sheetView zoomScaleNormal="100" zoomScaleSheetLayoutView="94" workbookViewId="0">
      <pane ySplit="8" topLeftCell="A9" activePane="bottomLeft" state="frozen"/>
      <selection activeCell="B19" sqref="B19"/>
      <selection pane="bottomLeft" activeCell="B19" sqref="B19"/>
    </sheetView>
  </sheetViews>
  <sheetFormatPr defaultRowHeight="15" x14ac:dyDescent="0.25"/>
  <cols>
    <col min="1" max="1" width="12" customWidth="1"/>
    <col min="2" max="2" width="38" customWidth="1"/>
    <col min="3" max="3" width="14.7109375" customWidth="1"/>
    <col min="4" max="5" width="12.5703125" customWidth="1"/>
    <col min="6" max="6" width="16" style="1" customWidth="1"/>
    <col min="7" max="7" width="16" customWidth="1"/>
    <col min="8" max="8" width="6.42578125" customWidth="1"/>
    <col min="9" max="9" width="16" style="1" customWidth="1"/>
    <col min="10" max="10" width="16" customWidth="1"/>
    <col min="11" max="11" width="10" customWidth="1"/>
    <col min="12" max="12" width="28.28515625" customWidth="1"/>
    <col min="13" max="15" width="12.42578125" customWidth="1"/>
  </cols>
  <sheetData>
    <row r="1" spans="1:13" s="13" customFormat="1" x14ac:dyDescent="0.25">
      <c r="A1" s="2" t="s">
        <v>89</v>
      </c>
      <c r="F1" s="18"/>
      <c r="I1" s="18"/>
    </row>
    <row r="2" spans="1:13" s="13" customFormat="1" x14ac:dyDescent="0.25">
      <c r="A2" s="2" t="s">
        <v>155</v>
      </c>
      <c r="F2" s="18"/>
      <c r="I2" s="18"/>
    </row>
    <row r="3" spans="1:13" s="13" customFormat="1" x14ac:dyDescent="0.25">
      <c r="A3" s="2" t="s">
        <v>33</v>
      </c>
      <c r="F3" s="18"/>
      <c r="I3" s="18"/>
    </row>
    <row r="4" spans="1:13" s="13" customFormat="1" x14ac:dyDescent="0.25">
      <c r="A4" s="2" t="s">
        <v>30</v>
      </c>
      <c r="F4" s="18"/>
      <c r="I4" s="18"/>
    </row>
    <row r="5" spans="1:13" s="13" customFormat="1" x14ac:dyDescent="0.25">
      <c r="A5" s="13" t="s">
        <v>14</v>
      </c>
      <c r="F5" s="18"/>
      <c r="I5" s="18"/>
    </row>
    <row r="6" spans="1:13" s="13" customFormat="1" x14ac:dyDescent="0.25">
      <c r="A6" s="13" t="s">
        <v>90</v>
      </c>
      <c r="F6" s="18"/>
      <c r="I6" s="18"/>
    </row>
    <row r="7" spans="1:13" s="13" customFormat="1" x14ac:dyDescent="0.25">
      <c r="A7" s="13" t="s">
        <v>91</v>
      </c>
      <c r="F7" s="18"/>
      <c r="I7" s="18"/>
    </row>
    <row r="8" spans="1:13" s="14" customFormat="1" x14ac:dyDescent="0.25">
      <c r="F8" s="49"/>
      <c r="I8" s="49"/>
    </row>
    <row r="10" spans="1:13" x14ac:dyDescent="0.25">
      <c r="B10" s="135" t="s">
        <v>72</v>
      </c>
      <c r="C10" s="136"/>
      <c r="D10" s="137"/>
      <c r="F10" s="134" t="s">
        <v>72</v>
      </c>
      <c r="G10" s="134"/>
      <c r="H10" s="134"/>
      <c r="I10" s="134"/>
      <c r="J10" s="134"/>
      <c r="L10" s="3" t="s">
        <v>151</v>
      </c>
      <c r="M10" s="9" t="s">
        <v>70</v>
      </c>
    </row>
    <row r="11" spans="1:13" x14ac:dyDescent="0.25">
      <c r="B11" s="3" t="s">
        <v>148</v>
      </c>
      <c r="C11" s="9" t="s">
        <v>70</v>
      </c>
      <c r="D11" s="9" t="s">
        <v>69</v>
      </c>
      <c r="F11" s="51" t="s">
        <v>149</v>
      </c>
      <c r="G11" s="51" t="s">
        <v>70</v>
      </c>
      <c r="I11" s="51" t="s">
        <v>150</v>
      </c>
      <c r="J11" s="51" t="s">
        <v>70</v>
      </c>
      <c r="L11" s="20" t="s">
        <v>152</v>
      </c>
      <c r="M11" s="6">
        <v>4660.7500000000118</v>
      </c>
    </row>
    <row r="12" spans="1:13" x14ac:dyDescent="0.25">
      <c r="B12" s="25" t="s">
        <v>3</v>
      </c>
      <c r="C12" s="4">
        <v>280795.08333333337</v>
      </c>
      <c r="D12" s="4">
        <v>1062305</v>
      </c>
      <c r="E12" s="123"/>
      <c r="F12" s="50"/>
      <c r="G12" s="52">
        <v>276151.58333333314</v>
      </c>
      <c r="I12" s="50"/>
      <c r="J12" s="52">
        <v>276151.58333333337</v>
      </c>
      <c r="L12" s="20" t="s">
        <v>153</v>
      </c>
      <c r="M12" s="6">
        <v>19.833333333333332</v>
      </c>
    </row>
    <row r="13" spans="1:13" x14ac:dyDescent="0.25">
      <c r="B13" s="20" t="s">
        <v>92</v>
      </c>
      <c r="C13" s="6">
        <v>2086.5</v>
      </c>
      <c r="D13" s="6">
        <v>9404</v>
      </c>
      <c r="E13" s="123"/>
      <c r="F13" s="50">
        <v>1</v>
      </c>
      <c r="G13" s="6">
        <v>2264.1666666666665</v>
      </c>
      <c r="I13" s="50">
        <v>1</v>
      </c>
      <c r="J13" s="6">
        <v>6557.6666666666661</v>
      </c>
    </row>
    <row r="14" spans="1:13" x14ac:dyDescent="0.25">
      <c r="B14" s="20" t="s">
        <v>93</v>
      </c>
      <c r="C14" s="6">
        <v>6922.6666666666661</v>
      </c>
      <c r="D14" s="6">
        <v>13338</v>
      </c>
      <c r="E14" s="123"/>
      <c r="F14" s="50">
        <v>2</v>
      </c>
      <c r="G14" s="6">
        <v>4293.5</v>
      </c>
      <c r="H14" s="36"/>
      <c r="I14" s="50">
        <v>2</v>
      </c>
      <c r="J14" s="6">
        <v>6134.7986111111122</v>
      </c>
    </row>
    <row r="15" spans="1:13" x14ac:dyDescent="0.25">
      <c r="B15" s="20" t="s">
        <v>94</v>
      </c>
      <c r="C15" s="6">
        <v>2724.3333333333335</v>
      </c>
      <c r="D15" s="6">
        <v>6807</v>
      </c>
      <c r="E15" s="123"/>
      <c r="F15" s="50">
        <v>3</v>
      </c>
      <c r="G15" s="6">
        <v>2551.6180555555557</v>
      </c>
      <c r="H15" s="36"/>
      <c r="I15" s="50">
        <v>3</v>
      </c>
      <c r="J15" s="6">
        <v>5024.3263888888887</v>
      </c>
    </row>
    <row r="16" spans="1:13" x14ac:dyDescent="0.25">
      <c r="B16" s="20" t="s">
        <v>95</v>
      </c>
      <c r="C16" s="6">
        <v>1140.25</v>
      </c>
      <c r="D16" s="6">
        <v>6085</v>
      </c>
      <c r="E16" s="123"/>
      <c r="F16" s="50">
        <v>4</v>
      </c>
      <c r="G16" s="6">
        <v>3583.1805555555552</v>
      </c>
      <c r="H16" s="36"/>
      <c r="I16" s="50">
        <v>4</v>
      </c>
      <c r="J16" s="6">
        <v>3912.625</v>
      </c>
    </row>
    <row r="17" spans="2:13" x14ac:dyDescent="0.25">
      <c r="B17" s="20" t="s">
        <v>96</v>
      </c>
      <c r="C17" s="6">
        <v>2160.75</v>
      </c>
      <c r="D17" s="6">
        <v>10714</v>
      </c>
      <c r="E17" s="123"/>
      <c r="F17" s="50">
        <v>5</v>
      </c>
      <c r="G17" s="6">
        <v>2170.4722222222222</v>
      </c>
      <c r="H17" s="36"/>
      <c r="I17" s="50">
        <v>5</v>
      </c>
      <c r="J17" s="6">
        <v>4665.2708333333339</v>
      </c>
    </row>
    <row r="18" spans="2:13" x14ac:dyDescent="0.25">
      <c r="B18" s="20" t="s">
        <v>97</v>
      </c>
      <c r="C18" s="6">
        <v>177.5</v>
      </c>
      <c r="D18" s="6">
        <v>1238</v>
      </c>
      <c r="E18" s="123"/>
      <c r="F18" s="50">
        <v>6</v>
      </c>
      <c r="G18" s="6">
        <v>2853.854166666667</v>
      </c>
      <c r="H18" s="36"/>
      <c r="I18" s="50">
        <v>6</v>
      </c>
      <c r="J18" s="6">
        <v>5971.645833333333</v>
      </c>
    </row>
    <row r="19" spans="2:13" x14ac:dyDescent="0.25">
      <c r="B19" s="20" t="s">
        <v>98</v>
      </c>
      <c r="C19" s="6">
        <v>21974.000000000004</v>
      </c>
      <c r="D19" s="6">
        <v>81643</v>
      </c>
      <c r="E19" s="123"/>
      <c r="F19" s="50">
        <v>7</v>
      </c>
      <c r="G19" s="6">
        <v>1956.3125</v>
      </c>
      <c r="I19" s="50">
        <v>7</v>
      </c>
      <c r="J19" s="6">
        <v>8213.1736111111113</v>
      </c>
    </row>
    <row r="20" spans="2:13" x14ac:dyDescent="0.25">
      <c r="B20" s="20" t="s">
        <v>99</v>
      </c>
      <c r="C20" s="6">
        <v>1060</v>
      </c>
      <c r="D20" s="6">
        <v>5745</v>
      </c>
      <c r="E20" s="123"/>
      <c r="F20" s="50">
        <v>8</v>
      </c>
      <c r="G20" s="6">
        <v>1956.3125</v>
      </c>
      <c r="I20" s="50">
        <v>8</v>
      </c>
      <c r="J20" s="6">
        <v>12615.868055555553</v>
      </c>
    </row>
    <row r="21" spans="2:13" x14ac:dyDescent="0.25">
      <c r="B21" s="20" t="s">
        <v>100</v>
      </c>
      <c r="C21" s="6">
        <v>3001.2500000000005</v>
      </c>
      <c r="D21" s="6">
        <v>11586</v>
      </c>
      <c r="E21" s="123"/>
      <c r="F21" s="50">
        <v>9</v>
      </c>
      <c r="G21" s="6">
        <v>1956.3125</v>
      </c>
      <c r="I21" s="50">
        <v>9</v>
      </c>
      <c r="J21" s="6">
        <v>6205.5555555555557</v>
      </c>
    </row>
    <row r="22" spans="2:13" x14ac:dyDescent="0.25">
      <c r="B22" s="20" t="s">
        <v>101</v>
      </c>
      <c r="C22" s="6">
        <v>267.50000000000006</v>
      </c>
      <c r="D22" s="6">
        <v>1747</v>
      </c>
      <c r="E22" s="123"/>
      <c r="F22" s="50">
        <v>10</v>
      </c>
      <c r="G22" s="6">
        <v>2708.958333333333</v>
      </c>
      <c r="I22" s="50">
        <v>10</v>
      </c>
      <c r="J22" s="6">
        <v>6745.7722222222219</v>
      </c>
      <c r="M22" s="41"/>
    </row>
    <row r="23" spans="2:13" x14ac:dyDescent="0.25">
      <c r="B23" s="20" t="s">
        <v>102</v>
      </c>
      <c r="C23" s="6">
        <v>1718.5833333333337</v>
      </c>
      <c r="D23" s="6">
        <v>8680</v>
      </c>
      <c r="E23" s="123"/>
      <c r="F23" s="50">
        <v>11</v>
      </c>
      <c r="G23" s="6">
        <v>3218.2708333333335</v>
      </c>
      <c r="I23" s="50">
        <v>11</v>
      </c>
      <c r="J23" s="6">
        <v>3747.6819444444445</v>
      </c>
      <c r="M23" s="41"/>
    </row>
    <row r="24" spans="2:13" x14ac:dyDescent="0.25">
      <c r="B24" s="20" t="s">
        <v>103</v>
      </c>
      <c r="C24" s="6">
        <v>2527.333333333333</v>
      </c>
      <c r="D24" s="6">
        <v>9131</v>
      </c>
      <c r="E24" s="123"/>
      <c r="F24" s="50">
        <v>12</v>
      </c>
      <c r="G24" s="6">
        <v>2753.375</v>
      </c>
      <c r="I24" s="50">
        <v>12</v>
      </c>
      <c r="J24" s="6">
        <v>4239.895833333333</v>
      </c>
    </row>
    <row r="25" spans="2:13" x14ac:dyDescent="0.25">
      <c r="B25" s="20" t="s">
        <v>104</v>
      </c>
      <c r="C25" s="6">
        <v>473.66666666666669</v>
      </c>
      <c r="D25" s="6">
        <v>2920</v>
      </c>
      <c r="E25" s="123"/>
      <c r="F25" s="50">
        <v>13</v>
      </c>
      <c r="G25" s="6">
        <v>5211.2569444444443</v>
      </c>
      <c r="I25" s="50">
        <v>13</v>
      </c>
      <c r="J25" s="6">
        <v>5359.125</v>
      </c>
    </row>
    <row r="26" spans="2:13" x14ac:dyDescent="0.25">
      <c r="B26" s="20" t="s">
        <v>105</v>
      </c>
      <c r="C26" s="6">
        <v>2742.5833333333335</v>
      </c>
      <c r="D26" s="6">
        <v>11113</v>
      </c>
      <c r="E26" s="123"/>
      <c r="F26" s="50">
        <v>14</v>
      </c>
      <c r="G26" s="6">
        <v>3001.916666666667</v>
      </c>
      <c r="I26" s="50">
        <v>14</v>
      </c>
      <c r="J26" s="6">
        <v>6502.1083333333345</v>
      </c>
    </row>
    <row r="27" spans="2:13" x14ac:dyDescent="0.25">
      <c r="B27" s="20" t="s">
        <v>106</v>
      </c>
      <c r="C27" s="6">
        <v>27052.75</v>
      </c>
      <c r="D27" s="6">
        <v>102106</v>
      </c>
      <c r="E27" s="123"/>
      <c r="F27" s="50">
        <v>15</v>
      </c>
      <c r="G27" s="6">
        <v>8687.2013888888887</v>
      </c>
      <c r="I27" s="50">
        <v>15</v>
      </c>
      <c r="J27" s="6">
        <v>5832.666666666667</v>
      </c>
    </row>
    <row r="28" spans="2:13" x14ac:dyDescent="0.25">
      <c r="B28" s="20" t="s">
        <v>107</v>
      </c>
      <c r="C28" s="6">
        <v>17285.833333333332</v>
      </c>
      <c r="D28" s="6">
        <v>111876</v>
      </c>
      <c r="E28" s="123"/>
      <c r="F28" s="50">
        <v>16</v>
      </c>
      <c r="G28" s="6">
        <v>3928.6666666666665</v>
      </c>
      <c r="I28" s="50">
        <v>16</v>
      </c>
      <c r="J28" s="6">
        <v>6971.4374999999991</v>
      </c>
    </row>
    <row r="29" spans="2:13" x14ac:dyDescent="0.25">
      <c r="B29" s="20" t="s">
        <v>108</v>
      </c>
      <c r="C29" s="6">
        <v>312.33333333333337</v>
      </c>
      <c r="D29" s="6">
        <v>1268</v>
      </c>
      <c r="E29" s="123"/>
      <c r="F29" s="50">
        <v>17</v>
      </c>
      <c r="G29" s="6">
        <v>3251.2638888888891</v>
      </c>
      <c r="I29" s="50">
        <v>17</v>
      </c>
      <c r="J29" s="6">
        <v>6735.9236111111104</v>
      </c>
    </row>
    <row r="30" spans="2:13" x14ac:dyDescent="0.25">
      <c r="B30" s="20" t="s">
        <v>109</v>
      </c>
      <c r="C30" s="6">
        <v>7712.6666666666679</v>
      </c>
      <c r="D30" s="6">
        <v>13747</v>
      </c>
      <c r="E30" s="123"/>
      <c r="F30" s="50">
        <v>18</v>
      </c>
      <c r="G30" s="6">
        <v>2954.2916666666661</v>
      </c>
      <c r="I30" s="50">
        <v>18</v>
      </c>
      <c r="J30" s="6">
        <v>4089.4583333333335</v>
      </c>
    </row>
    <row r="31" spans="2:13" x14ac:dyDescent="0.25">
      <c r="B31" s="20" t="s">
        <v>110</v>
      </c>
      <c r="C31" s="6">
        <v>293.25000000000006</v>
      </c>
      <c r="D31" s="6">
        <v>826</v>
      </c>
      <c r="E31" s="123"/>
      <c r="F31" s="50">
        <v>19</v>
      </c>
      <c r="G31" s="6">
        <v>4047.2888888888892</v>
      </c>
      <c r="I31" s="50">
        <v>19</v>
      </c>
      <c r="J31" s="6">
        <v>4690.9305555555566</v>
      </c>
    </row>
    <row r="32" spans="2:13" x14ac:dyDescent="0.25">
      <c r="B32" s="20" t="s">
        <v>111</v>
      </c>
      <c r="C32" s="6">
        <v>598.00000000000011</v>
      </c>
      <c r="D32" s="6">
        <v>3378</v>
      </c>
      <c r="E32" s="123"/>
      <c r="F32" s="50">
        <v>20</v>
      </c>
      <c r="G32" s="6">
        <v>2698.4833333333336</v>
      </c>
      <c r="I32" s="50">
        <v>20</v>
      </c>
      <c r="J32" s="6">
        <v>6512.0763888888887</v>
      </c>
    </row>
    <row r="33" spans="2:10" x14ac:dyDescent="0.25">
      <c r="B33" s="20" t="s">
        <v>112</v>
      </c>
      <c r="C33" s="6">
        <v>6485.7499999999982</v>
      </c>
      <c r="D33" s="6">
        <v>16347</v>
      </c>
      <c r="E33" s="123"/>
      <c r="F33" s="50">
        <v>21</v>
      </c>
      <c r="G33" s="6">
        <v>2437.2541666666666</v>
      </c>
      <c r="I33" s="50">
        <v>21</v>
      </c>
      <c r="J33" s="6">
        <v>12727.840277777776</v>
      </c>
    </row>
    <row r="34" spans="2:10" x14ac:dyDescent="0.25">
      <c r="B34" s="20" t="s">
        <v>113</v>
      </c>
      <c r="C34" s="6">
        <v>2133.416666666667</v>
      </c>
      <c r="D34" s="6">
        <v>12097</v>
      </c>
      <c r="E34" s="123"/>
      <c r="F34" s="50">
        <v>22</v>
      </c>
      <c r="G34" s="6">
        <v>1310.4277777777779</v>
      </c>
      <c r="I34" s="50">
        <v>22</v>
      </c>
      <c r="J34" s="6">
        <v>5260.8958333333339</v>
      </c>
    </row>
    <row r="35" spans="2:10" x14ac:dyDescent="0.25">
      <c r="B35" s="20" t="s">
        <v>114</v>
      </c>
      <c r="C35" s="6">
        <v>420.99999999999989</v>
      </c>
      <c r="D35" s="6">
        <v>1952</v>
      </c>
      <c r="E35" s="123"/>
      <c r="F35" s="50">
        <v>23</v>
      </c>
      <c r="G35" s="6">
        <v>2679.5625</v>
      </c>
      <c r="I35" s="50">
        <v>23</v>
      </c>
      <c r="J35" s="6">
        <v>3931.6284722222226</v>
      </c>
    </row>
    <row r="36" spans="2:10" x14ac:dyDescent="0.25">
      <c r="B36" s="20" t="s">
        <v>115</v>
      </c>
      <c r="C36" s="6">
        <v>11297.5</v>
      </c>
      <c r="D36" s="6">
        <v>30250</v>
      </c>
      <c r="E36" s="123"/>
      <c r="F36" s="50">
        <v>24</v>
      </c>
      <c r="G36" s="6">
        <v>1560.3333333333333</v>
      </c>
      <c r="I36" s="50">
        <v>24</v>
      </c>
      <c r="J36" s="6">
        <v>5291.5208333333339</v>
      </c>
    </row>
    <row r="37" spans="2:10" x14ac:dyDescent="0.25">
      <c r="B37" s="20" t="s">
        <v>116</v>
      </c>
      <c r="C37" s="6">
        <v>17587.583333333332</v>
      </c>
      <c r="D37" s="6">
        <v>68700</v>
      </c>
      <c r="E37" s="123"/>
      <c r="F37" s="50">
        <v>25</v>
      </c>
      <c r="G37" s="6">
        <v>2679.5625</v>
      </c>
      <c r="I37" s="50">
        <v>25</v>
      </c>
      <c r="J37" s="6">
        <v>5291.5208333333339</v>
      </c>
    </row>
    <row r="38" spans="2:10" x14ac:dyDescent="0.25">
      <c r="B38" s="20" t="s">
        <v>117</v>
      </c>
      <c r="C38" s="6">
        <v>603.16666666666686</v>
      </c>
      <c r="D38" s="6">
        <v>2430</v>
      </c>
      <c r="E38" s="123"/>
      <c r="F38" s="50">
        <v>26</v>
      </c>
      <c r="G38" s="6">
        <v>2679.5625</v>
      </c>
      <c r="I38" s="50">
        <v>26</v>
      </c>
      <c r="J38" s="6">
        <v>5611.6736111111113</v>
      </c>
    </row>
    <row r="39" spans="2:10" x14ac:dyDescent="0.25">
      <c r="B39" s="20" t="s">
        <v>118</v>
      </c>
      <c r="C39" s="6">
        <v>6557.666666666667</v>
      </c>
      <c r="D39" s="6">
        <v>19794</v>
      </c>
      <c r="E39" s="123"/>
      <c r="F39" s="50">
        <v>27</v>
      </c>
      <c r="G39" s="6">
        <v>5598.3375000000005</v>
      </c>
      <c r="I39" s="50">
        <v>27</v>
      </c>
      <c r="J39" s="6">
        <v>5266.8576388888878</v>
      </c>
    </row>
    <row r="40" spans="2:10" x14ac:dyDescent="0.25">
      <c r="B40" s="20" t="s">
        <v>119</v>
      </c>
      <c r="C40" s="6">
        <v>1364.8333333333333</v>
      </c>
      <c r="D40" s="6">
        <v>8768</v>
      </c>
      <c r="E40" s="123"/>
      <c r="F40" s="50">
        <v>28</v>
      </c>
      <c r="G40" s="6">
        <v>903.77083333333337</v>
      </c>
      <c r="I40" s="50">
        <v>28</v>
      </c>
      <c r="J40" s="6">
        <v>3638.4236111111113</v>
      </c>
    </row>
    <row r="41" spans="2:10" x14ac:dyDescent="0.25">
      <c r="B41" s="20" t="s">
        <v>120</v>
      </c>
      <c r="C41" s="6">
        <v>281.58333333333331</v>
      </c>
      <c r="D41" s="6">
        <v>1675</v>
      </c>
      <c r="E41" s="123"/>
      <c r="F41" s="50">
        <v>29</v>
      </c>
      <c r="G41" s="6">
        <v>2157.5416666666665</v>
      </c>
      <c r="I41" s="50">
        <v>29</v>
      </c>
      <c r="J41" s="6">
        <v>4543.4791666666661</v>
      </c>
    </row>
    <row r="42" spans="2:10" x14ac:dyDescent="0.25">
      <c r="B42" s="20" t="s">
        <v>121</v>
      </c>
      <c r="C42" s="6">
        <v>669.58333333333337</v>
      </c>
      <c r="D42" s="6">
        <v>1866</v>
      </c>
      <c r="E42" s="123"/>
      <c r="F42" s="50">
        <v>30</v>
      </c>
      <c r="G42" s="6">
        <v>3675.125</v>
      </c>
      <c r="I42" s="50">
        <v>30</v>
      </c>
      <c r="J42" s="6">
        <v>6123.7999999999993</v>
      </c>
    </row>
    <row r="43" spans="2:10" x14ac:dyDescent="0.25">
      <c r="B43" s="20" t="s">
        <v>122</v>
      </c>
      <c r="C43" s="6">
        <v>1524.916666666667</v>
      </c>
      <c r="D43" s="6">
        <v>4316</v>
      </c>
      <c r="E43" s="123"/>
      <c r="F43" s="50">
        <v>31</v>
      </c>
      <c r="G43" s="6">
        <v>2503.0416666666665</v>
      </c>
      <c r="I43" s="50">
        <v>31</v>
      </c>
      <c r="J43" s="6">
        <v>2123.3462962962963</v>
      </c>
    </row>
    <row r="44" spans="2:10" x14ac:dyDescent="0.25">
      <c r="B44" s="20" t="s">
        <v>123</v>
      </c>
      <c r="C44" s="6">
        <v>27759.583333333336</v>
      </c>
      <c r="D44" s="6">
        <v>118791</v>
      </c>
      <c r="E44" s="123"/>
      <c r="F44" s="50">
        <v>32</v>
      </c>
      <c r="G44" s="6">
        <v>4468.395833333333</v>
      </c>
      <c r="I44" s="50">
        <v>32</v>
      </c>
      <c r="J44" s="6">
        <v>3326.7212962962963</v>
      </c>
    </row>
    <row r="45" spans="2:10" x14ac:dyDescent="0.25">
      <c r="B45" s="20" t="s">
        <v>124</v>
      </c>
      <c r="C45" s="6">
        <v>1384.6666666666667</v>
      </c>
      <c r="D45" s="6">
        <v>4651</v>
      </c>
      <c r="E45" s="123"/>
      <c r="F45" s="50">
        <v>33</v>
      </c>
      <c r="G45" s="6">
        <v>3049.2152777777778</v>
      </c>
      <c r="I45" s="50">
        <v>33</v>
      </c>
      <c r="J45" s="6">
        <v>2123.3462962962963</v>
      </c>
    </row>
    <row r="46" spans="2:10" x14ac:dyDescent="0.25">
      <c r="B46" s="20" t="s">
        <v>125</v>
      </c>
      <c r="C46" s="6">
        <v>3808</v>
      </c>
      <c r="D46" s="6">
        <v>16736</v>
      </c>
      <c r="E46" s="123"/>
      <c r="F46" s="50">
        <v>34</v>
      </c>
      <c r="G46" s="6">
        <v>3686.7083333333335</v>
      </c>
      <c r="I46" s="50">
        <v>34</v>
      </c>
      <c r="J46" s="6">
        <v>3831.5712962962957</v>
      </c>
    </row>
    <row r="47" spans="2:10" x14ac:dyDescent="0.25">
      <c r="B47" s="20" t="s">
        <v>126</v>
      </c>
      <c r="C47" s="6">
        <v>84.75</v>
      </c>
      <c r="D47" s="6">
        <v>513</v>
      </c>
      <c r="E47" s="123"/>
      <c r="F47" s="50">
        <v>35</v>
      </c>
      <c r="G47" s="6">
        <v>2910.166666666667</v>
      </c>
      <c r="I47" s="50">
        <v>35</v>
      </c>
      <c r="J47" s="6">
        <v>5774.7217592592597</v>
      </c>
    </row>
    <row r="48" spans="2:10" x14ac:dyDescent="0.25">
      <c r="B48" s="20" t="s">
        <v>127</v>
      </c>
      <c r="C48" s="6">
        <v>1301.4166666666667</v>
      </c>
      <c r="D48" s="6">
        <v>4074</v>
      </c>
      <c r="E48" s="123"/>
      <c r="F48" s="50">
        <v>36</v>
      </c>
      <c r="G48" s="6">
        <v>1179.2916666666667</v>
      </c>
      <c r="I48" s="50">
        <v>36</v>
      </c>
      <c r="J48" s="6">
        <v>7974.4662698412685</v>
      </c>
    </row>
    <row r="49" spans="2:10" x14ac:dyDescent="0.25">
      <c r="B49" s="20" t="s">
        <v>128</v>
      </c>
      <c r="C49" s="6">
        <v>2444.5833333333335</v>
      </c>
      <c r="D49" s="6">
        <v>5972</v>
      </c>
      <c r="E49" s="123"/>
      <c r="F49" s="50">
        <v>37</v>
      </c>
      <c r="G49" s="6">
        <v>3972.0138888888878</v>
      </c>
      <c r="I49" s="50">
        <v>37</v>
      </c>
      <c r="J49" s="6">
        <v>3013.3273809523812</v>
      </c>
    </row>
    <row r="50" spans="2:10" x14ac:dyDescent="0.25">
      <c r="B50" s="20" t="s">
        <v>129</v>
      </c>
      <c r="C50" s="6">
        <v>249.58333333333334</v>
      </c>
      <c r="D50" s="6">
        <v>1716</v>
      </c>
      <c r="E50" s="123"/>
      <c r="F50" s="50">
        <v>38</v>
      </c>
      <c r="G50" s="6">
        <v>718.91666666666663</v>
      </c>
      <c r="I50" s="50">
        <v>38</v>
      </c>
      <c r="J50" s="6">
        <v>6938.000992063492</v>
      </c>
    </row>
    <row r="51" spans="2:10" x14ac:dyDescent="0.25">
      <c r="B51" s="20" t="s">
        <v>130</v>
      </c>
      <c r="C51" s="6">
        <v>1652.6666666666667</v>
      </c>
      <c r="D51" s="6">
        <v>6968</v>
      </c>
      <c r="E51" s="123"/>
      <c r="F51" s="50">
        <v>39</v>
      </c>
      <c r="G51" s="6">
        <v>2297.5694444444448</v>
      </c>
      <c r="I51" s="50">
        <v>39</v>
      </c>
      <c r="J51" s="6">
        <v>4759.8650793650795</v>
      </c>
    </row>
    <row r="52" spans="2:10" x14ac:dyDescent="0.25">
      <c r="B52" s="20" t="s">
        <v>131</v>
      </c>
      <c r="C52" s="6">
        <v>245.91666666666669</v>
      </c>
      <c r="D52" s="6">
        <v>1087</v>
      </c>
      <c r="E52" s="123"/>
      <c r="F52" s="50">
        <v>40</v>
      </c>
      <c r="G52" s="6">
        <v>4214.5069444444443</v>
      </c>
      <c r="I52" s="50">
        <v>40</v>
      </c>
      <c r="J52" s="6">
        <v>4953.4861111111104</v>
      </c>
    </row>
    <row r="53" spans="2:10" x14ac:dyDescent="0.25">
      <c r="B53" s="20" t="s">
        <v>132</v>
      </c>
      <c r="C53" s="6">
        <v>11553.833333333332</v>
      </c>
      <c r="D53" s="6">
        <v>43172</v>
      </c>
      <c r="E53" s="123"/>
      <c r="F53" s="50">
        <v>41</v>
      </c>
      <c r="G53" s="6">
        <v>7618.666666666667</v>
      </c>
      <c r="I53" s="50">
        <v>41</v>
      </c>
      <c r="J53" s="6">
        <v>4904.25</v>
      </c>
    </row>
    <row r="54" spans="2:10" x14ac:dyDescent="0.25">
      <c r="B54" s="20" t="s">
        <v>133</v>
      </c>
      <c r="C54" s="6">
        <v>1951.5833333333333</v>
      </c>
      <c r="D54" s="6">
        <v>10913</v>
      </c>
      <c r="E54" s="123"/>
      <c r="F54" s="50">
        <v>42</v>
      </c>
      <c r="G54" s="6">
        <v>5109.1736111111113</v>
      </c>
      <c r="I54" s="50">
        <v>42</v>
      </c>
      <c r="J54" s="6">
        <v>4971.7500000000009</v>
      </c>
    </row>
    <row r="55" spans="2:10" x14ac:dyDescent="0.25">
      <c r="B55" s="20" t="s">
        <v>134</v>
      </c>
      <c r="C55" s="6">
        <v>5769.75</v>
      </c>
      <c r="D55" s="6">
        <v>11059</v>
      </c>
      <c r="E55" s="123"/>
      <c r="F55" s="50">
        <v>43</v>
      </c>
      <c r="G55" s="6">
        <v>3302.104166666667</v>
      </c>
      <c r="I55" s="50">
        <v>43</v>
      </c>
      <c r="J55" s="6">
        <v>6540.3194444444443</v>
      </c>
    </row>
    <row r="56" spans="2:10" x14ac:dyDescent="0.25">
      <c r="B56" s="20" t="s">
        <v>135</v>
      </c>
      <c r="C56" s="6">
        <v>3607.0833333333339</v>
      </c>
      <c r="D56" s="6">
        <v>9063</v>
      </c>
      <c r="E56" s="123"/>
      <c r="F56" s="50">
        <v>44</v>
      </c>
      <c r="G56" s="6">
        <v>1958.7916666666667</v>
      </c>
      <c r="I56" s="50">
        <v>44</v>
      </c>
      <c r="J56" s="6">
        <v>4505.7638888888887</v>
      </c>
    </row>
    <row r="57" spans="2:10" x14ac:dyDescent="0.25">
      <c r="B57" s="20" t="s">
        <v>136</v>
      </c>
      <c r="C57" s="6">
        <v>3813.0833333333339</v>
      </c>
      <c r="D57" s="6">
        <v>11844</v>
      </c>
      <c r="E57" s="123"/>
      <c r="F57" s="50">
        <v>45</v>
      </c>
      <c r="G57" s="6">
        <v>2278.9444444444443</v>
      </c>
      <c r="I57" s="50">
        <v>45</v>
      </c>
      <c r="J57" s="6">
        <v>6890.8801587301577</v>
      </c>
    </row>
    <row r="58" spans="2:10" x14ac:dyDescent="0.25">
      <c r="B58" s="20" t="s">
        <v>137</v>
      </c>
      <c r="C58" s="6">
        <v>571.25000000000011</v>
      </c>
      <c r="D58" s="6">
        <v>3424</v>
      </c>
      <c r="E58" s="123"/>
      <c r="F58" s="50">
        <v>46</v>
      </c>
      <c r="G58" s="6">
        <v>1652.6840277777778</v>
      </c>
      <c r="I58" s="50">
        <v>46</v>
      </c>
      <c r="J58" s="6">
        <v>5399.8011904761897</v>
      </c>
    </row>
    <row r="59" spans="2:10" x14ac:dyDescent="0.25">
      <c r="B59" s="20" t="s">
        <v>138</v>
      </c>
      <c r="C59" s="6">
        <v>10640.833333333334</v>
      </c>
      <c r="D59" s="6">
        <v>34993</v>
      </c>
      <c r="E59" s="123"/>
      <c r="F59" s="50">
        <v>47</v>
      </c>
      <c r="G59" s="6">
        <v>2645.760416666667</v>
      </c>
      <c r="I59" s="50">
        <v>47</v>
      </c>
      <c r="J59" s="6">
        <v>6813.3694444444445</v>
      </c>
    </row>
    <row r="60" spans="2:10" x14ac:dyDescent="0.25">
      <c r="B60" s="20" t="s">
        <v>139</v>
      </c>
      <c r="C60" s="6">
        <v>1536.0833333333335</v>
      </c>
      <c r="D60" s="6">
        <v>9534</v>
      </c>
      <c r="E60" s="123"/>
      <c r="F60" s="50">
        <v>48</v>
      </c>
      <c r="G60" s="6">
        <v>2645.760416666667</v>
      </c>
      <c r="I60" s="50">
        <v>48</v>
      </c>
      <c r="J60" s="6">
        <v>5418.5234126984114</v>
      </c>
    </row>
    <row r="61" spans="2:10" x14ac:dyDescent="0.25">
      <c r="B61" s="20" t="s">
        <v>140</v>
      </c>
      <c r="C61" s="6">
        <v>640.33333333333348</v>
      </c>
      <c r="D61" s="6">
        <v>3710</v>
      </c>
      <c r="E61" s="123"/>
      <c r="F61" s="50">
        <v>49</v>
      </c>
      <c r="G61" s="6">
        <v>2645.760416666667</v>
      </c>
      <c r="I61" s="50">
        <v>49</v>
      </c>
      <c r="J61" s="6">
        <v>4006.8345238095239</v>
      </c>
    </row>
    <row r="62" spans="2:10" x14ac:dyDescent="0.25">
      <c r="B62" s="20" t="s">
        <v>141</v>
      </c>
      <c r="C62" s="6">
        <v>1736.1666666666672</v>
      </c>
      <c r="D62" s="6">
        <v>6162</v>
      </c>
      <c r="E62" s="123"/>
      <c r="F62" s="50">
        <v>50</v>
      </c>
      <c r="G62" s="6">
        <v>2645.760416666667</v>
      </c>
      <c r="I62" s="50">
        <v>50</v>
      </c>
      <c r="J62" s="6">
        <v>3465.5912698412699</v>
      </c>
    </row>
    <row r="63" spans="2:10" x14ac:dyDescent="0.25">
      <c r="B63" s="20" t="s">
        <v>142</v>
      </c>
      <c r="C63" s="6">
        <v>1356.5833333333335</v>
      </c>
      <c r="D63" s="6">
        <v>4853</v>
      </c>
      <c r="E63" s="123"/>
      <c r="F63" s="50">
        <v>51</v>
      </c>
      <c r="G63" s="6">
        <v>2965.9131944444448</v>
      </c>
    </row>
    <row r="64" spans="2:10" x14ac:dyDescent="0.25">
      <c r="B64" s="20" t="s">
        <v>143</v>
      </c>
      <c r="C64" s="6">
        <v>195.66666666666669</v>
      </c>
      <c r="D64" s="6">
        <v>679</v>
      </c>
      <c r="E64" s="123"/>
      <c r="F64" s="50">
        <v>52</v>
      </c>
      <c r="G64" s="6">
        <v>2645.760416666667</v>
      </c>
    </row>
    <row r="65" spans="2:7" x14ac:dyDescent="0.25">
      <c r="B65" s="20" t="s">
        <v>144</v>
      </c>
      <c r="C65" s="6">
        <v>1801.4166666666667</v>
      </c>
      <c r="D65" s="6">
        <v>7437</v>
      </c>
      <c r="E65" s="123"/>
      <c r="F65" s="50">
        <v>53</v>
      </c>
      <c r="G65" s="6">
        <v>2300.9444444444443</v>
      </c>
    </row>
    <row r="66" spans="2:7" x14ac:dyDescent="0.25">
      <c r="B66" s="20" t="s">
        <v>145</v>
      </c>
      <c r="C66" s="6">
        <v>760.41666666666674</v>
      </c>
      <c r="D66" s="6">
        <v>2236</v>
      </c>
      <c r="E66" s="123"/>
      <c r="F66" s="50">
        <v>54</v>
      </c>
      <c r="G66" s="6">
        <v>2965.9131944444448</v>
      </c>
    </row>
    <row r="67" spans="2:7" x14ac:dyDescent="0.25">
      <c r="B67" s="20" t="s">
        <v>146</v>
      </c>
      <c r="C67" s="6">
        <v>140.66666666666666</v>
      </c>
      <c r="D67" s="6">
        <v>1034</v>
      </c>
      <c r="E67" s="123"/>
      <c r="F67" s="50">
        <v>55</v>
      </c>
      <c r="G67" s="6">
        <v>2182.9166666666665</v>
      </c>
    </row>
    <row r="68" spans="2:7" x14ac:dyDescent="0.25">
      <c r="B68" s="20" t="s">
        <v>147</v>
      </c>
      <c r="C68" s="6">
        <v>41069.25</v>
      </c>
      <c r="D68" s="6">
        <v>160137</v>
      </c>
      <c r="E68" s="123"/>
      <c r="F68" s="50">
        <v>56</v>
      </c>
      <c r="G68" s="6">
        <v>1455.5069444444443</v>
      </c>
    </row>
    <row r="69" spans="2:7" x14ac:dyDescent="0.25">
      <c r="B69" s="3" t="s">
        <v>152</v>
      </c>
      <c r="C69" s="48">
        <v>3561.1666666666652</v>
      </c>
      <c r="D69" s="48"/>
      <c r="E69" s="123"/>
      <c r="F69" s="50">
        <v>57</v>
      </c>
      <c r="G69" s="6">
        <v>1440.7083333333333</v>
      </c>
    </row>
    <row r="70" spans="2:7" x14ac:dyDescent="0.25">
      <c r="F70" s="50">
        <v>58</v>
      </c>
      <c r="G70" s="6">
        <v>3102.7708333333335</v>
      </c>
    </row>
    <row r="71" spans="2:7" x14ac:dyDescent="0.25">
      <c r="F71" s="50">
        <v>59</v>
      </c>
      <c r="G71" s="6">
        <v>4091.1916666666666</v>
      </c>
    </row>
    <row r="72" spans="2:7" x14ac:dyDescent="0.25">
      <c r="F72" s="50">
        <v>60</v>
      </c>
      <c r="G72" s="6">
        <v>2032.6083333333336</v>
      </c>
    </row>
    <row r="73" spans="2:7" x14ac:dyDescent="0.25">
      <c r="F73" s="50">
        <v>61</v>
      </c>
      <c r="G73" s="6">
        <v>1061.6731481481481</v>
      </c>
    </row>
    <row r="74" spans="2:7" x14ac:dyDescent="0.25">
      <c r="F74" s="50">
        <v>62</v>
      </c>
      <c r="G74" s="6">
        <v>1061.6731481481481</v>
      </c>
    </row>
    <row r="75" spans="2:7" x14ac:dyDescent="0.25">
      <c r="F75" s="50">
        <v>63</v>
      </c>
      <c r="G75" s="6">
        <v>1061.6731481481481</v>
      </c>
    </row>
    <row r="76" spans="2:7" x14ac:dyDescent="0.25">
      <c r="F76" s="50">
        <v>64</v>
      </c>
      <c r="G76" s="6">
        <v>2265.0481481481484</v>
      </c>
    </row>
    <row r="77" spans="2:7" x14ac:dyDescent="0.25">
      <c r="F77" s="50">
        <v>65</v>
      </c>
      <c r="G77" s="6">
        <v>1061.6731481481481</v>
      </c>
    </row>
    <row r="78" spans="2:7" x14ac:dyDescent="0.25">
      <c r="F78" s="50">
        <v>66</v>
      </c>
      <c r="G78" s="6">
        <v>1061.6731481481481</v>
      </c>
    </row>
    <row r="79" spans="2:7" x14ac:dyDescent="0.25">
      <c r="F79" s="50">
        <v>67</v>
      </c>
      <c r="G79" s="6">
        <v>2149.0064814814814</v>
      </c>
    </row>
    <row r="80" spans="2:7" x14ac:dyDescent="0.25">
      <c r="F80" s="50">
        <v>68</v>
      </c>
      <c r="G80" s="6">
        <v>1682.5648148148148</v>
      </c>
    </row>
    <row r="81" spans="6:7" x14ac:dyDescent="0.25">
      <c r="F81" s="50">
        <v>69</v>
      </c>
      <c r="G81" s="6">
        <v>2993.812037037037</v>
      </c>
    </row>
    <row r="82" spans="6:7" x14ac:dyDescent="0.25">
      <c r="F82" s="50">
        <v>70</v>
      </c>
      <c r="G82" s="6">
        <v>2780.9097222222222</v>
      </c>
    </row>
    <row r="83" spans="6:7" x14ac:dyDescent="0.25">
      <c r="F83" s="50">
        <v>71</v>
      </c>
      <c r="G83" s="6">
        <v>4176.0317460317465</v>
      </c>
    </row>
    <row r="84" spans="6:7" x14ac:dyDescent="0.25">
      <c r="F84" s="50">
        <v>72</v>
      </c>
      <c r="G84" s="6">
        <v>3798.4345238095239</v>
      </c>
    </row>
    <row r="85" spans="6:7" x14ac:dyDescent="0.25">
      <c r="F85" s="50">
        <v>73</v>
      </c>
      <c r="G85" s="6">
        <v>1494.7261904761906</v>
      </c>
    </row>
    <row r="86" spans="6:7" x14ac:dyDescent="0.25">
      <c r="F86" s="50">
        <v>74</v>
      </c>
      <c r="G86" s="6">
        <v>1518.6011904761906</v>
      </c>
    </row>
    <row r="87" spans="6:7" x14ac:dyDescent="0.25">
      <c r="F87" s="50">
        <v>75</v>
      </c>
      <c r="G87" s="6">
        <v>5443.2748015873012</v>
      </c>
    </row>
    <row r="88" spans="6:7" x14ac:dyDescent="0.25">
      <c r="F88" s="50">
        <v>76</v>
      </c>
      <c r="G88" s="6">
        <v>1494.7261904761906</v>
      </c>
    </row>
    <row r="89" spans="6:7" x14ac:dyDescent="0.25">
      <c r="F89" s="50">
        <v>77</v>
      </c>
      <c r="G89" s="6">
        <v>1625.1944444444446</v>
      </c>
    </row>
    <row r="90" spans="6:7" x14ac:dyDescent="0.25">
      <c r="F90" s="50">
        <v>78</v>
      </c>
      <c r="G90" s="6">
        <v>3134.6706349206347</v>
      </c>
    </row>
    <row r="91" spans="6:7" x14ac:dyDescent="0.25">
      <c r="F91" s="50">
        <v>79</v>
      </c>
      <c r="G91" s="6">
        <v>2477.125</v>
      </c>
    </row>
    <row r="92" spans="6:7" x14ac:dyDescent="0.25">
      <c r="F92" s="50">
        <v>80</v>
      </c>
      <c r="G92" s="6">
        <v>2476.3611111111113</v>
      </c>
    </row>
    <row r="93" spans="6:7" x14ac:dyDescent="0.25">
      <c r="F93" s="50">
        <v>81</v>
      </c>
      <c r="G93" s="6">
        <v>2452.125</v>
      </c>
    </row>
    <row r="94" spans="6:7" x14ac:dyDescent="0.25">
      <c r="F94" s="50">
        <v>82</v>
      </c>
      <c r="G94" s="6">
        <v>2452.125</v>
      </c>
    </row>
    <row r="95" spans="6:7" x14ac:dyDescent="0.25">
      <c r="F95" s="50">
        <v>83</v>
      </c>
      <c r="G95" s="6">
        <v>2916.8541666666665</v>
      </c>
    </row>
    <row r="96" spans="6:7" x14ac:dyDescent="0.25">
      <c r="F96" s="50">
        <v>84</v>
      </c>
      <c r="G96" s="6">
        <v>2054.8958333333335</v>
      </c>
    </row>
    <row r="97" spans="6:7" x14ac:dyDescent="0.25">
      <c r="F97" s="50">
        <v>85</v>
      </c>
      <c r="G97" s="6">
        <v>4022.8055555555552</v>
      </c>
    </row>
    <row r="98" spans="6:7" x14ac:dyDescent="0.25">
      <c r="F98" s="50">
        <v>86</v>
      </c>
      <c r="G98" s="6">
        <v>2517.5138888888887</v>
      </c>
    </row>
    <row r="99" spans="6:7" x14ac:dyDescent="0.25">
      <c r="F99" s="50">
        <v>87</v>
      </c>
      <c r="G99" s="6">
        <v>2715.0555555555552</v>
      </c>
    </row>
    <row r="100" spans="6:7" x14ac:dyDescent="0.25">
      <c r="F100" s="50">
        <v>88</v>
      </c>
      <c r="G100" s="6">
        <v>1790.7083333333333</v>
      </c>
    </row>
    <row r="101" spans="6:7" x14ac:dyDescent="0.25">
      <c r="F101" s="50">
        <v>89</v>
      </c>
      <c r="G101" s="6">
        <v>4677.9317460317461</v>
      </c>
    </row>
    <row r="102" spans="6:7" x14ac:dyDescent="0.25">
      <c r="F102" s="50">
        <v>90</v>
      </c>
      <c r="G102" s="6">
        <v>2212.9484126984125</v>
      </c>
    </row>
    <row r="103" spans="6:7" x14ac:dyDescent="0.25">
      <c r="F103" s="50">
        <v>91</v>
      </c>
      <c r="G103" s="6">
        <v>2350.2095238095235</v>
      </c>
    </row>
    <row r="104" spans="6:7" x14ac:dyDescent="0.25">
      <c r="F104" s="50">
        <v>92</v>
      </c>
      <c r="G104" s="6">
        <v>3049.5916666666667</v>
      </c>
    </row>
    <row r="105" spans="6:7" x14ac:dyDescent="0.25">
      <c r="F105" s="50">
        <v>93</v>
      </c>
      <c r="G105" s="6">
        <v>4152.9305555555557</v>
      </c>
    </row>
    <row r="106" spans="6:7" x14ac:dyDescent="0.25">
      <c r="F106" s="50">
        <v>94</v>
      </c>
      <c r="G106" s="6">
        <v>2660.4388888888889</v>
      </c>
    </row>
    <row r="107" spans="6:7" x14ac:dyDescent="0.25">
      <c r="F107" s="50">
        <v>95</v>
      </c>
      <c r="G107" s="6">
        <v>3771.7553571428566</v>
      </c>
    </row>
    <row r="108" spans="6:7" x14ac:dyDescent="0.25">
      <c r="F108" s="50">
        <v>96</v>
      </c>
      <c r="G108" s="6">
        <v>1646.7680555555555</v>
      </c>
    </row>
    <row r="109" spans="6:7" x14ac:dyDescent="0.25">
      <c r="F109" s="50">
        <v>97</v>
      </c>
      <c r="G109" s="6">
        <v>2340.2125000000001</v>
      </c>
    </row>
    <row r="110" spans="6:7" x14ac:dyDescent="0.25">
      <c r="F110" s="50">
        <v>98</v>
      </c>
      <c r="G110" s="6">
        <v>1666.6220238095239</v>
      </c>
    </row>
    <row r="111" spans="6:7" x14ac:dyDescent="0.25">
      <c r="F111" s="50">
        <v>99</v>
      </c>
      <c r="G111" s="6">
        <v>2212.9484126984125</v>
      </c>
    </row>
    <row r="112" spans="6:7" x14ac:dyDescent="0.25">
      <c r="F112" s="50">
        <v>100</v>
      </c>
      <c r="G112" s="6">
        <v>1252.6428571428571</v>
      </c>
    </row>
  </sheetData>
  <sheetProtection algorithmName="SHA-512" hashValue="sX6MJuk3/+8WA1QFMxL3aF5ObaA+G3pD6nrOFLomwkCz89oMckwx5fT0p0TI7zT7bRireCb3CS2gM8a9JEcn5w==" saltValue="mHb7ylsqp6OnZyQmMwoeVw==" spinCount="100000" sheet="1" objects="1" scenarios="1"/>
  <mergeCells count="2">
    <mergeCell ref="B10:D10"/>
    <mergeCell ref="F10:J10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COVER</vt:lpstr>
      <vt:lpstr>Index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McAvey</dc:creator>
  <cp:lastModifiedBy>Kevin McAvey</cp:lastModifiedBy>
  <dcterms:created xsi:type="dcterms:W3CDTF">2020-12-26T13:35:37Z</dcterms:created>
  <dcterms:modified xsi:type="dcterms:W3CDTF">2021-02-01T19:03:30Z</dcterms:modified>
</cp:coreProperties>
</file>